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lek.ozsoy\Desktop\"/>
    </mc:Choice>
  </mc:AlternateContent>
  <bookViews>
    <workbookView xWindow="0" yWindow="0" windowWidth="20490" windowHeight="7755"/>
  </bookViews>
  <sheets>
    <sheet name="ödeme planı" sheetId="3" r:id="rId1"/>
  </sheets>
  <calcPr calcId="152511"/>
</workbook>
</file>

<file path=xl/calcChain.xml><?xml version="1.0" encoding="utf-8"?>
<calcChain xmlns="http://schemas.openxmlformats.org/spreadsheetml/2006/main">
  <c r="A129" i="3" l="1"/>
  <c r="G129" i="3" s="1"/>
  <c r="A131" i="3"/>
  <c r="G131" i="3" s="1"/>
  <c r="A124" i="3"/>
  <c r="G124" i="3" s="1"/>
  <c r="A116" i="3"/>
  <c r="G116" i="3" s="1"/>
  <c r="A108" i="3"/>
  <c r="G108" i="3" s="1"/>
  <c r="A100" i="3"/>
  <c r="G100" i="3" s="1"/>
  <c r="A92" i="3"/>
  <c r="G92" i="3" s="1"/>
  <c r="A86" i="3"/>
  <c r="G86" i="3" s="1"/>
  <c r="A82" i="3"/>
  <c r="A78" i="3"/>
  <c r="A75" i="3"/>
  <c r="A73" i="3"/>
  <c r="A71" i="3"/>
  <c r="A69" i="3"/>
  <c r="A67" i="3"/>
  <c r="A65" i="3"/>
  <c r="A63" i="3"/>
  <c r="A61" i="3"/>
  <c r="A128" i="3"/>
  <c r="G128" i="3" s="1"/>
  <c r="A120" i="3"/>
  <c r="G120" i="3" s="1"/>
  <c r="A112" i="3"/>
  <c r="G112" i="3" s="1"/>
  <c r="A104" i="3"/>
  <c r="G104" i="3" s="1"/>
  <c r="A96" i="3"/>
  <c r="G96" i="3" s="1"/>
  <c r="A88" i="3"/>
  <c r="G88" i="3" s="1"/>
  <c r="A84" i="3"/>
  <c r="G84" i="3" s="1"/>
  <c r="A80" i="3"/>
  <c r="A76" i="3"/>
  <c r="A74" i="3"/>
  <c r="A72" i="3"/>
  <c r="A70" i="3"/>
  <c r="A68" i="3"/>
  <c r="A66" i="3"/>
  <c r="A64" i="3"/>
  <c r="A62" i="3"/>
  <c r="A60" i="3"/>
  <c r="A90" i="3"/>
  <c r="G90" i="3" s="1"/>
  <c r="A94" i="3"/>
  <c r="G94" i="3" s="1"/>
  <c r="A98" i="3"/>
  <c r="G98" i="3" s="1"/>
  <c r="A102" i="3"/>
  <c r="G102" i="3" s="1"/>
  <c r="A106" i="3"/>
  <c r="G106" i="3" s="1"/>
  <c r="A110" i="3"/>
  <c r="G110" i="3" s="1"/>
  <c r="A114" i="3"/>
  <c r="G114" i="3" s="1"/>
  <c r="A118" i="3"/>
  <c r="G118" i="3" s="1"/>
  <c r="A122" i="3"/>
  <c r="G122" i="3" s="1"/>
  <c r="A126" i="3"/>
  <c r="G126" i="3" s="1"/>
  <c r="A130" i="3"/>
  <c r="F130" i="3" s="1"/>
  <c r="A77" i="3"/>
  <c r="A79" i="3"/>
  <c r="A81" i="3"/>
  <c r="A83" i="3"/>
  <c r="A85" i="3"/>
  <c r="G85" i="3" s="1"/>
  <c r="A87" i="3"/>
  <c r="G87" i="3" s="1"/>
  <c r="A89" i="3"/>
  <c r="G89" i="3" s="1"/>
  <c r="B90" i="3"/>
  <c r="A91" i="3"/>
  <c r="G91" i="3" s="1"/>
  <c r="A93" i="3"/>
  <c r="G93" i="3" s="1"/>
  <c r="A95" i="3"/>
  <c r="G95" i="3" s="1"/>
  <c r="A97" i="3"/>
  <c r="G97" i="3" s="1"/>
  <c r="A99" i="3"/>
  <c r="G99" i="3" s="1"/>
  <c r="A101" i="3"/>
  <c r="G101" i="3" s="1"/>
  <c r="A103" i="3"/>
  <c r="F103" i="3" s="1"/>
  <c r="A105" i="3"/>
  <c r="G105" i="3" s="1"/>
  <c r="A107" i="3"/>
  <c r="G107" i="3" s="1"/>
  <c r="A109" i="3"/>
  <c r="G109" i="3" s="1"/>
  <c r="A111" i="3"/>
  <c r="G111" i="3" s="1"/>
  <c r="A113" i="3"/>
  <c r="G113" i="3" s="1"/>
  <c r="A115" i="3"/>
  <c r="G115" i="3" s="1"/>
  <c r="A117" i="3"/>
  <c r="G117" i="3" s="1"/>
  <c r="A119" i="3"/>
  <c r="G119" i="3" s="1"/>
  <c r="A121" i="3"/>
  <c r="G121" i="3" s="1"/>
  <c r="A123" i="3"/>
  <c r="G123" i="3" s="1"/>
  <c r="A125" i="3"/>
  <c r="G125" i="3" s="1"/>
  <c r="A127" i="3"/>
  <c r="G127" i="3" s="1"/>
  <c r="F106" i="3"/>
  <c r="B88" i="3"/>
  <c r="F100" i="3"/>
  <c r="B120" i="3"/>
  <c r="D88" i="3"/>
  <c r="D85" i="3"/>
  <c r="E88" i="3"/>
  <c r="D89" i="3"/>
  <c r="E90" i="3"/>
  <c r="D91" i="3"/>
  <c r="B95" i="3"/>
  <c r="F95" i="3"/>
  <c r="E96" i="3"/>
  <c r="B99" i="3"/>
  <c r="B101" i="3"/>
  <c r="C102" i="3"/>
  <c r="C107" i="3"/>
  <c r="E85" i="3"/>
  <c r="E89" i="3"/>
  <c r="E95" i="3"/>
  <c r="E101" i="3"/>
  <c r="E107" i="3"/>
  <c r="D111" i="3"/>
  <c r="E111" i="3"/>
  <c r="F115" i="3"/>
  <c r="B119" i="3"/>
  <c r="D121" i="3"/>
  <c r="D123" i="3"/>
  <c r="F127" i="3"/>
  <c r="B129" i="3"/>
  <c r="E130" i="3"/>
  <c r="C129" i="3"/>
  <c r="C125" i="3" l="1"/>
  <c r="E114" i="3"/>
  <c r="E117" i="3"/>
  <c r="E108" i="3"/>
  <c r="D107" i="3"/>
  <c r="E91" i="3"/>
  <c r="E84" i="3"/>
  <c r="F112" i="3"/>
  <c r="F114" i="3"/>
  <c r="C115" i="3"/>
  <c r="C126" i="3"/>
  <c r="D117" i="3"/>
  <c r="D105" i="3"/>
  <c r="F101" i="3"/>
  <c r="D120" i="3"/>
  <c r="B108" i="3"/>
  <c r="F86" i="3"/>
  <c r="C122" i="3"/>
  <c r="E105" i="3"/>
  <c r="E124" i="3"/>
  <c r="C112" i="3"/>
  <c r="E121" i="3"/>
  <c r="C92" i="3"/>
  <c r="C127" i="3"/>
  <c r="E120" i="3"/>
  <c r="E116" i="3"/>
  <c r="E110" i="3"/>
  <c r="B111" i="3"/>
  <c r="B107" i="3"/>
  <c r="C95" i="3"/>
  <c r="C89" i="3"/>
  <c r="G103" i="3"/>
  <c r="E100" i="3"/>
  <c r="D95" i="3"/>
  <c r="F91" i="3"/>
  <c r="F89" i="3"/>
  <c r="C86" i="3"/>
  <c r="D104" i="3"/>
  <c r="F116" i="3"/>
  <c r="B104" i="3"/>
  <c r="C131" i="3"/>
  <c r="E123" i="3"/>
  <c r="D131" i="3"/>
  <c r="B127" i="3"/>
  <c r="C118" i="3"/>
  <c r="E104" i="3"/>
  <c r="F111" i="3"/>
  <c r="F107" i="3"/>
  <c r="E99" i="3"/>
  <c r="C91" i="3"/>
  <c r="C111" i="3"/>
  <c r="C94" i="3"/>
  <c r="B91" i="3"/>
  <c r="B89" i="3"/>
  <c r="D126" i="3"/>
  <c r="D110" i="3"/>
  <c r="D94" i="3"/>
  <c r="E129" i="3"/>
  <c r="C121" i="3"/>
  <c r="C128" i="3"/>
  <c r="B123" i="3"/>
  <c r="B121" i="3"/>
  <c r="F117" i="3"/>
  <c r="D109" i="3"/>
  <c r="F105" i="3"/>
  <c r="D93" i="3"/>
  <c r="D108" i="3"/>
  <c r="D130" i="3"/>
  <c r="D90" i="3"/>
  <c r="B130" i="3"/>
  <c r="B122" i="3"/>
  <c r="E127" i="3"/>
  <c r="C123" i="3"/>
  <c r="C117" i="3"/>
  <c r="F129" i="3"/>
  <c r="D127" i="3"/>
  <c r="F123" i="3"/>
  <c r="F121" i="3"/>
  <c r="B117" i="3"/>
  <c r="D113" i="3"/>
  <c r="E106" i="3"/>
  <c r="B105" i="3"/>
  <c r="C101" i="3"/>
  <c r="E93" i="3"/>
  <c r="C105" i="3"/>
  <c r="D101" i="3"/>
  <c r="C98" i="3"/>
  <c r="F87" i="3"/>
  <c r="D128" i="3"/>
  <c r="D96" i="3"/>
  <c r="D122" i="3"/>
  <c r="D98" i="3"/>
  <c r="B84" i="3"/>
  <c r="B106" i="3"/>
  <c r="G130" i="3"/>
  <c r="D129" i="3"/>
  <c r="D125" i="3"/>
  <c r="F119" i="3"/>
  <c r="B115" i="3"/>
  <c r="E112" i="3"/>
  <c r="C108" i="3"/>
  <c r="E109" i="3"/>
  <c r="B103" i="3"/>
  <c r="E98" i="3"/>
  <c r="C96" i="3"/>
  <c r="C90" i="3"/>
  <c r="D124" i="3"/>
  <c r="D84" i="3"/>
  <c r="B124" i="3"/>
  <c r="D114" i="3"/>
  <c r="D106" i="3"/>
  <c r="F96" i="3"/>
  <c r="F90" i="3"/>
  <c r="B98" i="3"/>
  <c r="C119" i="3"/>
  <c r="C113" i="3"/>
  <c r="C130" i="3"/>
  <c r="E128" i="3"/>
  <c r="C124" i="3"/>
  <c r="E122" i="3"/>
  <c r="C114" i="3"/>
  <c r="C106" i="3"/>
  <c r="E103" i="3"/>
  <c r="E97" i="3"/>
  <c r="E87" i="3"/>
  <c r="F99" i="3"/>
  <c r="D97" i="3"/>
  <c r="E92" i="3"/>
  <c r="B87" i="3"/>
  <c r="C84" i="3"/>
  <c r="D112" i="3"/>
  <c r="D92" i="3"/>
  <c r="F128" i="3"/>
  <c r="B92" i="3"/>
  <c r="F122" i="3"/>
  <c r="B114" i="3"/>
  <c r="E131" i="3"/>
  <c r="E125" i="3"/>
  <c r="E119" i="3"/>
  <c r="E115" i="3"/>
  <c r="E113" i="3"/>
  <c r="F131" i="3"/>
  <c r="B131" i="3"/>
  <c r="E126" i="3"/>
  <c r="F125" i="3"/>
  <c r="B125" i="3"/>
  <c r="C120" i="3"/>
  <c r="D119" i="3"/>
  <c r="E118" i="3"/>
  <c r="C116" i="3"/>
  <c r="D115" i="3"/>
  <c r="F113" i="3"/>
  <c r="B113" i="3"/>
  <c r="C110" i="3"/>
  <c r="C104" i="3"/>
  <c r="B109" i="3"/>
  <c r="F109" i="3"/>
  <c r="C103" i="3"/>
  <c r="C99" i="3"/>
  <c r="C97" i="3"/>
  <c r="C93" i="3"/>
  <c r="C87" i="3"/>
  <c r="C85" i="3"/>
  <c r="C109" i="3"/>
  <c r="D103" i="3"/>
  <c r="E102" i="3"/>
  <c r="C100" i="3"/>
  <c r="D99" i="3"/>
  <c r="F97" i="3"/>
  <c r="B97" i="3"/>
  <c r="E94" i="3"/>
  <c r="F93" i="3"/>
  <c r="B93" i="3"/>
  <c r="C88" i="3"/>
  <c r="D87" i="3"/>
  <c r="E86" i="3"/>
  <c r="F85" i="3"/>
  <c r="B85" i="3"/>
  <c r="D116" i="3"/>
  <c r="D100" i="3"/>
  <c r="F120" i="3"/>
  <c r="D118" i="3"/>
  <c r="B116" i="3"/>
  <c r="F104" i="3"/>
  <c r="D102" i="3"/>
  <c r="B100" i="3"/>
  <c r="F88" i="3"/>
  <c r="D86" i="3"/>
  <c r="F126" i="3"/>
  <c r="F118" i="3"/>
  <c r="B86" i="3"/>
  <c r="B128" i="3"/>
  <c r="F124" i="3"/>
  <c r="B112" i="3"/>
  <c r="F108" i="3"/>
  <c r="B96" i="3"/>
  <c r="F92" i="3"/>
  <c r="F84" i="3"/>
  <c r="F110" i="3"/>
  <c r="F102" i="3"/>
  <c r="B126" i="3"/>
  <c r="B118" i="3"/>
  <c r="B110" i="3"/>
  <c r="B102" i="3"/>
  <c r="B94" i="3"/>
  <c r="F94" i="3"/>
  <c r="F98" i="3"/>
  <c r="B77" i="3" l="1"/>
  <c r="B81" i="3"/>
  <c r="B79" i="3"/>
  <c r="B71" i="3"/>
  <c r="B67" i="3"/>
  <c r="B69" i="3"/>
  <c r="B61" i="3"/>
  <c r="B82" i="3"/>
  <c r="B78" i="3"/>
  <c r="B72" i="3"/>
  <c r="B68" i="3"/>
  <c r="B64" i="3"/>
  <c r="B60" i="3"/>
  <c r="B63" i="3"/>
  <c r="B73" i="3"/>
  <c r="B83" i="3"/>
  <c r="B75" i="3"/>
  <c r="B65" i="3"/>
  <c r="B80" i="3"/>
  <c r="B76" i="3"/>
  <c r="B74" i="3"/>
  <c r="B70" i="3"/>
  <c r="B66" i="3"/>
  <c r="B62" i="3"/>
  <c r="C60" i="3" l="1"/>
  <c r="E60" i="3" s="1"/>
  <c r="D60" i="3"/>
  <c r="F60" i="3" s="1"/>
  <c r="G60" i="3" s="1"/>
  <c r="C61" i="3" s="1"/>
  <c r="D61" i="3" l="1"/>
  <c r="E61" i="3"/>
  <c r="F61" i="3" s="1"/>
  <c r="G61" i="3" s="1"/>
  <c r="C62" i="3" s="1"/>
  <c r="E62" i="3" s="1"/>
  <c r="D62" i="3" l="1"/>
  <c r="F62" i="3" s="1"/>
  <c r="G62" i="3" s="1"/>
  <c r="C63" i="3" s="1"/>
  <c r="D63" i="3" s="1"/>
  <c r="E63" i="3" l="1"/>
  <c r="F63" i="3" s="1"/>
  <c r="G63" i="3" s="1"/>
  <c r="C64" i="3" s="1"/>
  <c r="E64" i="3" l="1"/>
  <c r="D64" i="3"/>
  <c r="F64" i="3" s="1"/>
  <c r="G64" i="3" s="1"/>
  <c r="C65" i="3" s="1"/>
  <c r="E65" i="3" s="1"/>
  <c r="D65" i="3" l="1"/>
  <c r="F65" i="3" s="1"/>
  <c r="G65" i="3" s="1"/>
  <c r="C66" i="3" s="1"/>
  <c r="E66" i="3" s="1"/>
  <c r="D66" i="3" l="1"/>
  <c r="F66" i="3" s="1"/>
  <c r="G66" i="3" s="1"/>
  <c r="C67" i="3" s="1"/>
  <c r="E67" i="3" l="1"/>
  <c r="D67" i="3"/>
  <c r="F67" i="3"/>
  <c r="G67" i="3" s="1"/>
  <c r="C68" i="3" s="1"/>
  <c r="E68" i="3" s="1"/>
  <c r="D68" i="3" l="1"/>
  <c r="F68" i="3" s="1"/>
  <c r="G68" i="3" s="1"/>
  <c r="C69" i="3" s="1"/>
  <c r="E69" i="3" s="1"/>
  <c r="D69" i="3" l="1"/>
  <c r="F69" i="3" s="1"/>
  <c r="G69" i="3" s="1"/>
  <c r="C70" i="3" s="1"/>
  <c r="D70" i="3" l="1"/>
  <c r="E70" i="3"/>
  <c r="F70" i="3" s="1"/>
  <c r="G70" i="3" s="1"/>
  <c r="C71" i="3" s="1"/>
  <c r="E71" i="3" s="1"/>
  <c r="D71" i="3" l="1"/>
  <c r="F71" i="3" s="1"/>
  <c r="G71" i="3" s="1"/>
  <c r="C72" i="3" s="1"/>
  <c r="E72" i="3" l="1"/>
  <c r="D72" i="3"/>
  <c r="F72" i="3"/>
  <c r="G72" i="3" s="1"/>
  <c r="C73" i="3" s="1"/>
  <c r="E73" i="3" s="1"/>
  <c r="D73" i="3" l="1"/>
  <c r="F73" i="3" s="1"/>
  <c r="G73" i="3" s="1"/>
  <c r="C74" i="3" s="1"/>
  <c r="D74" i="3" l="1"/>
  <c r="F74" i="3" s="1"/>
  <c r="G74" i="3" s="1"/>
  <c r="C75" i="3" s="1"/>
  <c r="E74" i="3"/>
  <c r="D75" i="3" l="1"/>
  <c r="E75" i="3"/>
  <c r="F75" i="3" s="1"/>
  <c r="G75" i="3" s="1"/>
  <c r="C76" i="3" s="1"/>
  <c r="E76" i="3" s="1"/>
  <c r="D76" i="3" l="1"/>
  <c r="F76" i="3" s="1"/>
  <c r="G76" i="3" s="1"/>
  <c r="C77" i="3" s="1"/>
  <c r="E77" i="3" s="1"/>
  <c r="D77" i="3" l="1"/>
  <c r="F77" i="3" s="1"/>
  <c r="G77" i="3" s="1"/>
  <c r="C78" i="3" s="1"/>
  <c r="D78" i="3" s="1"/>
  <c r="E78" i="3" l="1"/>
  <c r="F78" i="3" s="1"/>
  <c r="G78" i="3" s="1"/>
  <c r="C79" i="3" s="1"/>
  <c r="D79" i="3" s="1"/>
  <c r="E79" i="3" l="1"/>
  <c r="F79" i="3" s="1"/>
  <c r="G79" i="3" s="1"/>
  <c r="C80" i="3" s="1"/>
  <c r="E80" i="3" s="1"/>
  <c r="D80" i="3" l="1"/>
  <c r="F80" i="3" s="1"/>
  <c r="G80" i="3" s="1"/>
  <c r="C81" i="3" s="1"/>
  <c r="E81" i="3" s="1"/>
  <c r="D81" i="3" l="1"/>
  <c r="F81" i="3" s="1"/>
  <c r="G81" i="3" s="1"/>
  <c r="C82" i="3" s="1"/>
  <c r="E82" i="3" s="1"/>
  <c r="D82" i="3" l="1"/>
  <c r="F82" i="3" s="1"/>
  <c r="G82" i="3" s="1"/>
  <c r="C83" i="3" s="1"/>
  <c r="F83" i="3" l="1"/>
  <c r="G83" i="3" s="1"/>
  <c r="E83" i="3"/>
  <c r="D83" i="3"/>
</calcChain>
</file>

<file path=xl/sharedStrings.xml><?xml version="1.0" encoding="utf-8"?>
<sst xmlns="http://schemas.openxmlformats.org/spreadsheetml/2006/main" count="16" uniqueCount="13">
  <si>
    <t>Vade</t>
  </si>
  <si>
    <t>Anapara</t>
  </si>
  <si>
    <t>Öteleme Gün</t>
  </si>
  <si>
    <t>Öteleme Faizi</t>
  </si>
  <si>
    <t>FED</t>
  </si>
  <si>
    <t>Faiz</t>
  </si>
  <si>
    <t>BSMV</t>
  </si>
  <si>
    <t>KKDF</t>
  </si>
  <si>
    <t>Taksit</t>
  </si>
  <si>
    <t>Tarih</t>
  </si>
  <si>
    <t>Düşülecek Anapara</t>
  </si>
  <si>
    <t>Kalan Anapara</t>
  </si>
  <si>
    <t>Taksit Tutarı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</si>
</sst>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" fontId="0" fillId="0" borderId="0" xfId="0" applyNumberFormat="1" applyBorder="1"/>
    <xf numFmtId="4" fontId="0" fillId="0" borderId="0" xfId="0" applyNumberFormat="1"/>
    <xf numFmtId="4" fontId="2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10" fontId="0" fillId="0" borderId="0" xfId="0" applyNumberFormat="1" applyBorder="1" applyProtection="1">
      <protection locked="0"/>
    </xf>
    <xf numFmtId="4" fontId="3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4" fontId="0" fillId="0" borderId="0" xfId="0" applyNumberFormat="1" applyAlignment="1">
      <alignment horizontal="center" vertical="center" wrapText="1"/>
    </xf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4" fontId="4" fillId="0" borderId="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31"/>
  <sheetViews>
    <sheetView tabSelected="1" topLeftCell="A47" workbookViewId="0">
      <selection activeCell="A16" sqref="A16"/>
    </sheetView>
  </sheetViews>
  <sheetFormatPr defaultRowHeight="15" x14ac:dyDescent="0.25"/>
  <cols>
    <col min="1" max="1" width="23.42578125" style="10" customWidth="1"/>
    <col min="2" max="2" width="16.42578125" style="2" customWidth="1"/>
    <col min="3" max="3" width="17.140625" style="2" customWidth="1"/>
    <col min="4" max="4" width="19.140625" style="2" customWidth="1"/>
    <col min="5" max="5" width="15.5703125" style="2" customWidth="1"/>
    <col min="6" max="6" width="19.7109375" style="2" customWidth="1"/>
    <col min="7" max="7" width="17.28515625" style="2" customWidth="1"/>
    <col min="8" max="9" width="9.140625" style="2"/>
    <col min="10" max="10" width="9.85546875" style="2" bestFit="1" customWidth="1"/>
    <col min="11" max="256" width="9.140625" style="2"/>
    <col min="257" max="257" width="12" style="2" customWidth="1"/>
    <col min="258" max="258" width="11.140625" style="2" customWidth="1"/>
    <col min="259" max="259" width="10.5703125" style="2" customWidth="1"/>
    <col min="260" max="260" width="10.28515625" style="2" customWidth="1"/>
    <col min="261" max="261" width="12.140625" style="2" customWidth="1"/>
    <col min="262" max="262" width="13.7109375" style="2" customWidth="1"/>
    <col min="263" max="263" width="9.140625" style="2"/>
    <col min="264" max="264" width="0" style="2" hidden="1" customWidth="1"/>
    <col min="265" max="512" width="9.140625" style="2"/>
    <col min="513" max="513" width="12" style="2" customWidth="1"/>
    <col min="514" max="514" width="11.140625" style="2" customWidth="1"/>
    <col min="515" max="515" width="10.5703125" style="2" customWidth="1"/>
    <col min="516" max="516" width="10.28515625" style="2" customWidth="1"/>
    <col min="517" max="517" width="12.140625" style="2" customWidth="1"/>
    <col min="518" max="518" width="13.7109375" style="2" customWidth="1"/>
    <col min="519" max="519" width="9.140625" style="2"/>
    <col min="520" max="520" width="0" style="2" hidden="1" customWidth="1"/>
    <col min="521" max="768" width="9.140625" style="2"/>
    <col min="769" max="769" width="12" style="2" customWidth="1"/>
    <col min="770" max="770" width="11.140625" style="2" customWidth="1"/>
    <col min="771" max="771" width="10.5703125" style="2" customWidth="1"/>
    <col min="772" max="772" width="10.28515625" style="2" customWidth="1"/>
    <col min="773" max="773" width="12.140625" style="2" customWidth="1"/>
    <col min="774" max="774" width="13.7109375" style="2" customWidth="1"/>
    <col min="775" max="775" width="9.140625" style="2"/>
    <col min="776" max="776" width="0" style="2" hidden="1" customWidth="1"/>
    <col min="777" max="1024" width="9.140625" style="2"/>
    <col min="1025" max="1025" width="12" style="2" customWidth="1"/>
    <col min="1026" max="1026" width="11.140625" style="2" customWidth="1"/>
    <col min="1027" max="1027" width="10.5703125" style="2" customWidth="1"/>
    <col min="1028" max="1028" width="10.28515625" style="2" customWidth="1"/>
    <col min="1029" max="1029" width="12.140625" style="2" customWidth="1"/>
    <col min="1030" max="1030" width="13.7109375" style="2" customWidth="1"/>
    <col min="1031" max="1031" width="9.140625" style="2"/>
    <col min="1032" max="1032" width="0" style="2" hidden="1" customWidth="1"/>
    <col min="1033" max="1280" width="9.140625" style="2"/>
    <col min="1281" max="1281" width="12" style="2" customWidth="1"/>
    <col min="1282" max="1282" width="11.140625" style="2" customWidth="1"/>
    <col min="1283" max="1283" width="10.5703125" style="2" customWidth="1"/>
    <col min="1284" max="1284" width="10.28515625" style="2" customWidth="1"/>
    <col min="1285" max="1285" width="12.140625" style="2" customWidth="1"/>
    <col min="1286" max="1286" width="13.7109375" style="2" customWidth="1"/>
    <col min="1287" max="1287" width="9.140625" style="2"/>
    <col min="1288" max="1288" width="0" style="2" hidden="1" customWidth="1"/>
    <col min="1289" max="1536" width="9.140625" style="2"/>
    <col min="1537" max="1537" width="12" style="2" customWidth="1"/>
    <col min="1538" max="1538" width="11.140625" style="2" customWidth="1"/>
    <col min="1539" max="1539" width="10.5703125" style="2" customWidth="1"/>
    <col min="1540" max="1540" width="10.28515625" style="2" customWidth="1"/>
    <col min="1541" max="1541" width="12.140625" style="2" customWidth="1"/>
    <col min="1542" max="1542" width="13.7109375" style="2" customWidth="1"/>
    <col min="1543" max="1543" width="9.140625" style="2"/>
    <col min="1544" max="1544" width="0" style="2" hidden="1" customWidth="1"/>
    <col min="1545" max="1792" width="9.140625" style="2"/>
    <col min="1793" max="1793" width="12" style="2" customWidth="1"/>
    <col min="1794" max="1794" width="11.140625" style="2" customWidth="1"/>
    <col min="1795" max="1795" width="10.5703125" style="2" customWidth="1"/>
    <col min="1796" max="1796" width="10.28515625" style="2" customWidth="1"/>
    <col min="1797" max="1797" width="12.140625" style="2" customWidth="1"/>
    <col min="1798" max="1798" width="13.7109375" style="2" customWidth="1"/>
    <col min="1799" max="1799" width="9.140625" style="2"/>
    <col min="1800" max="1800" width="0" style="2" hidden="1" customWidth="1"/>
    <col min="1801" max="2048" width="9.140625" style="2"/>
    <col min="2049" max="2049" width="12" style="2" customWidth="1"/>
    <col min="2050" max="2050" width="11.140625" style="2" customWidth="1"/>
    <col min="2051" max="2051" width="10.5703125" style="2" customWidth="1"/>
    <col min="2052" max="2052" width="10.28515625" style="2" customWidth="1"/>
    <col min="2053" max="2053" width="12.140625" style="2" customWidth="1"/>
    <col min="2054" max="2054" width="13.7109375" style="2" customWidth="1"/>
    <col min="2055" max="2055" width="9.140625" style="2"/>
    <col min="2056" max="2056" width="0" style="2" hidden="1" customWidth="1"/>
    <col min="2057" max="2304" width="9.140625" style="2"/>
    <col min="2305" max="2305" width="12" style="2" customWidth="1"/>
    <col min="2306" max="2306" width="11.140625" style="2" customWidth="1"/>
    <col min="2307" max="2307" width="10.5703125" style="2" customWidth="1"/>
    <col min="2308" max="2308" width="10.28515625" style="2" customWidth="1"/>
    <col min="2309" max="2309" width="12.140625" style="2" customWidth="1"/>
    <col min="2310" max="2310" width="13.7109375" style="2" customWidth="1"/>
    <col min="2311" max="2311" width="9.140625" style="2"/>
    <col min="2312" max="2312" width="0" style="2" hidden="1" customWidth="1"/>
    <col min="2313" max="2560" width="9.140625" style="2"/>
    <col min="2561" max="2561" width="12" style="2" customWidth="1"/>
    <col min="2562" max="2562" width="11.140625" style="2" customWidth="1"/>
    <col min="2563" max="2563" width="10.5703125" style="2" customWidth="1"/>
    <col min="2564" max="2564" width="10.28515625" style="2" customWidth="1"/>
    <col min="2565" max="2565" width="12.140625" style="2" customWidth="1"/>
    <col min="2566" max="2566" width="13.7109375" style="2" customWidth="1"/>
    <col min="2567" max="2567" width="9.140625" style="2"/>
    <col min="2568" max="2568" width="0" style="2" hidden="1" customWidth="1"/>
    <col min="2569" max="2816" width="9.140625" style="2"/>
    <col min="2817" max="2817" width="12" style="2" customWidth="1"/>
    <col min="2818" max="2818" width="11.140625" style="2" customWidth="1"/>
    <col min="2819" max="2819" width="10.5703125" style="2" customWidth="1"/>
    <col min="2820" max="2820" width="10.28515625" style="2" customWidth="1"/>
    <col min="2821" max="2821" width="12.140625" style="2" customWidth="1"/>
    <col min="2822" max="2822" width="13.7109375" style="2" customWidth="1"/>
    <col min="2823" max="2823" width="9.140625" style="2"/>
    <col min="2824" max="2824" width="0" style="2" hidden="1" customWidth="1"/>
    <col min="2825" max="3072" width="9.140625" style="2"/>
    <col min="3073" max="3073" width="12" style="2" customWidth="1"/>
    <col min="3074" max="3074" width="11.140625" style="2" customWidth="1"/>
    <col min="3075" max="3075" width="10.5703125" style="2" customWidth="1"/>
    <col min="3076" max="3076" width="10.28515625" style="2" customWidth="1"/>
    <col min="3077" max="3077" width="12.140625" style="2" customWidth="1"/>
    <col min="3078" max="3078" width="13.7109375" style="2" customWidth="1"/>
    <col min="3079" max="3079" width="9.140625" style="2"/>
    <col min="3080" max="3080" width="0" style="2" hidden="1" customWidth="1"/>
    <col min="3081" max="3328" width="9.140625" style="2"/>
    <col min="3329" max="3329" width="12" style="2" customWidth="1"/>
    <col min="3330" max="3330" width="11.140625" style="2" customWidth="1"/>
    <col min="3331" max="3331" width="10.5703125" style="2" customWidth="1"/>
    <col min="3332" max="3332" width="10.28515625" style="2" customWidth="1"/>
    <col min="3333" max="3333" width="12.140625" style="2" customWidth="1"/>
    <col min="3334" max="3334" width="13.7109375" style="2" customWidth="1"/>
    <col min="3335" max="3335" width="9.140625" style="2"/>
    <col min="3336" max="3336" width="0" style="2" hidden="1" customWidth="1"/>
    <col min="3337" max="3584" width="9.140625" style="2"/>
    <col min="3585" max="3585" width="12" style="2" customWidth="1"/>
    <col min="3586" max="3586" width="11.140625" style="2" customWidth="1"/>
    <col min="3587" max="3587" width="10.5703125" style="2" customWidth="1"/>
    <col min="3588" max="3588" width="10.28515625" style="2" customWidth="1"/>
    <col min="3589" max="3589" width="12.140625" style="2" customWidth="1"/>
    <col min="3590" max="3590" width="13.7109375" style="2" customWidth="1"/>
    <col min="3591" max="3591" width="9.140625" style="2"/>
    <col min="3592" max="3592" width="0" style="2" hidden="1" customWidth="1"/>
    <col min="3593" max="3840" width="9.140625" style="2"/>
    <col min="3841" max="3841" width="12" style="2" customWidth="1"/>
    <col min="3842" max="3842" width="11.140625" style="2" customWidth="1"/>
    <col min="3843" max="3843" width="10.5703125" style="2" customWidth="1"/>
    <col min="3844" max="3844" width="10.28515625" style="2" customWidth="1"/>
    <col min="3845" max="3845" width="12.140625" style="2" customWidth="1"/>
    <col min="3846" max="3846" width="13.7109375" style="2" customWidth="1"/>
    <col min="3847" max="3847" width="9.140625" style="2"/>
    <col min="3848" max="3848" width="0" style="2" hidden="1" customWidth="1"/>
    <col min="3849" max="4096" width="9.140625" style="2"/>
    <col min="4097" max="4097" width="12" style="2" customWidth="1"/>
    <col min="4098" max="4098" width="11.140625" style="2" customWidth="1"/>
    <col min="4099" max="4099" width="10.5703125" style="2" customWidth="1"/>
    <col min="4100" max="4100" width="10.28515625" style="2" customWidth="1"/>
    <col min="4101" max="4101" width="12.140625" style="2" customWidth="1"/>
    <col min="4102" max="4102" width="13.7109375" style="2" customWidth="1"/>
    <col min="4103" max="4103" width="9.140625" style="2"/>
    <col min="4104" max="4104" width="0" style="2" hidden="1" customWidth="1"/>
    <col min="4105" max="4352" width="9.140625" style="2"/>
    <col min="4353" max="4353" width="12" style="2" customWidth="1"/>
    <col min="4354" max="4354" width="11.140625" style="2" customWidth="1"/>
    <col min="4355" max="4355" width="10.5703125" style="2" customWidth="1"/>
    <col min="4356" max="4356" width="10.28515625" style="2" customWidth="1"/>
    <col min="4357" max="4357" width="12.140625" style="2" customWidth="1"/>
    <col min="4358" max="4358" width="13.7109375" style="2" customWidth="1"/>
    <col min="4359" max="4359" width="9.140625" style="2"/>
    <col min="4360" max="4360" width="0" style="2" hidden="1" customWidth="1"/>
    <col min="4361" max="4608" width="9.140625" style="2"/>
    <col min="4609" max="4609" width="12" style="2" customWidth="1"/>
    <col min="4610" max="4610" width="11.140625" style="2" customWidth="1"/>
    <col min="4611" max="4611" width="10.5703125" style="2" customWidth="1"/>
    <col min="4612" max="4612" width="10.28515625" style="2" customWidth="1"/>
    <col min="4613" max="4613" width="12.140625" style="2" customWidth="1"/>
    <col min="4614" max="4614" width="13.7109375" style="2" customWidth="1"/>
    <col min="4615" max="4615" width="9.140625" style="2"/>
    <col min="4616" max="4616" width="0" style="2" hidden="1" customWidth="1"/>
    <col min="4617" max="4864" width="9.140625" style="2"/>
    <col min="4865" max="4865" width="12" style="2" customWidth="1"/>
    <col min="4866" max="4866" width="11.140625" style="2" customWidth="1"/>
    <col min="4867" max="4867" width="10.5703125" style="2" customWidth="1"/>
    <col min="4868" max="4868" width="10.28515625" style="2" customWidth="1"/>
    <col min="4869" max="4869" width="12.140625" style="2" customWidth="1"/>
    <col min="4870" max="4870" width="13.7109375" style="2" customWidth="1"/>
    <col min="4871" max="4871" width="9.140625" style="2"/>
    <col min="4872" max="4872" width="0" style="2" hidden="1" customWidth="1"/>
    <col min="4873" max="5120" width="9.140625" style="2"/>
    <col min="5121" max="5121" width="12" style="2" customWidth="1"/>
    <col min="5122" max="5122" width="11.140625" style="2" customWidth="1"/>
    <col min="5123" max="5123" width="10.5703125" style="2" customWidth="1"/>
    <col min="5124" max="5124" width="10.28515625" style="2" customWidth="1"/>
    <col min="5125" max="5125" width="12.140625" style="2" customWidth="1"/>
    <col min="5126" max="5126" width="13.7109375" style="2" customWidth="1"/>
    <col min="5127" max="5127" width="9.140625" style="2"/>
    <col min="5128" max="5128" width="0" style="2" hidden="1" customWidth="1"/>
    <col min="5129" max="5376" width="9.140625" style="2"/>
    <col min="5377" max="5377" width="12" style="2" customWidth="1"/>
    <col min="5378" max="5378" width="11.140625" style="2" customWidth="1"/>
    <col min="5379" max="5379" width="10.5703125" style="2" customWidth="1"/>
    <col min="5380" max="5380" width="10.28515625" style="2" customWidth="1"/>
    <col min="5381" max="5381" width="12.140625" style="2" customWidth="1"/>
    <col min="5382" max="5382" width="13.7109375" style="2" customWidth="1"/>
    <col min="5383" max="5383" width="9.140625" style="2"/>
    <col min="5384" max="5384" width="0" style="2" hidden="1" customWidth="1"/>
    <col min="5385" max="5632" width="9.140625" style="2"/>
    <col min="5633" max="5633" width="12" style="2" customWidth="1"/>
    <col min="5634" max="5634" width="11.140625" style="2" customWidth="1"/>
    <col min="5635" max="5635" width="10.5703125" style="2" customWidth="1"/>
    <col min="5636" max="5636" width="10.28515625" style="2" customWidth="1"/>
    <col min="5637" max="5637" width="12.140625" style="2" customWidth="1"/>
    <col min="5638" max="5638" width="13.7109375" style="2" customWidth="1"/>
    <col min="5639" max="5639" width="9.140625" style="2"/>
    <col min="5640" max="5640" width="0" style="2" hidden="1" customWidth="1"/>
    <col min="5641" max="5888" width="9.140625" style="2"/>
    <col min="5889" max="5889" width="12" style="2" customWidth="1"/>
    <col min="5890" max="5890" width="11.140625" style="2" customWidth="1"/>
    <col min="5891" max="5891" width="10.5703125" style="2" customWidth="1"/>
    <col min="5892" max="5892" width="10.28515625" style="2" customWidth="1"/>
    <col min="5893" max="5893" width="12.140625" style="2" customWidth="1"/>
    <col min="5894" max="5894" width="13.7109375" style="2" customWidth="1"/>
    <col min="5895" max="5895" width="9.140625" style="2"/>
    <col min="5896" max="5896" width="0" style="2" hidden="1" customWidth="1"/>
    <col min="5897" max="6144" width="9.140625" style="2"/>
    <col min="6145" max="6145" width="12" style="2" customWidth="1"/>
    <col min="6146" max="6146" width="11.140625" style="2" customWidth="1"/>
    <col min="6147" max="6147" width="10.5703125" style="2" customWidth="1"/>
    <col min="6148" max="6148" width="10.28515625" style="2" customWidth="1"/>
    <col min="6149" max="6149" width="12.140625" style="2" customWidth="1"/>
    <col min="6150" max="6150" width="13.7109375" style="2" customWidth="1"/>
    <col min="6151" max="6151" width="9.140625" style="2"/>
    <col min="6152" max="6152" width="0" style="2" hidden="1" customWidth="1"/>
    <col min="6153" max="6400" width="9.140625" style="2"/>
    <col min="6401" max="6401" width="12" style="2" customWidth="1"/>
    <col min="6402" max="6402" width="11.140625" style="2" customWidth="1"/>
    <col min="6403" max="6403" width="10.5703125" style="2" customWidth="1"/>
    <col min="6404" max="6404" width="10.28515625" style="2" customWidth="1"/>
    <col min="6405" max="6405" width="12.140625" style="2" customWidth="1"/>
    <col min="6406" max="6406" width="13.7109375" style="2" customWidth="1"/>
    <col min="6407" max="6407" width="9.140625" style="2"/>
    <col min="6408" max="6408" width="0" style="2" hidden="1" customWidth="1"/>
    <col min="6409" max="6656" width="9.140625" style="2"/>
    <col min="6657" max="6657" width="12" style="2" customWidth="1"/>
    <col min="6658" max="6658" width="11.140625" style="2" customWidth="1"/>
    <col min="6659" max="6659" width="10.5703125" style="2" customWidth="1"/>
    <col min="6660" max="6660" width="10.28515625" style="2" customWidth="1"/>
    <col min="6661" max="6661" width="12.140625" style="2" customWidth="1"/>
    <col min="6662" max="6662" width="13.7109375" style="2" customWidth="1"/>
    <col min="6663" max="6663" width="9.140625" style="2"/>
    <col min="6664" max="6664" width="0" style="2" hidden="1" customWidth="1"/>
    <col min="6665" max="6912" width="9.140625" style="2"/>
    <col min="6913" max="6913" width="12" style="2" customWidth="1"/>
    <col min="6914" max="6914" width="11.140625" style="2" customWidth="1"/>
    <col min="6915" max="6915" width="10.5703125" style="2" customWidth="1"/>
    <col min="6916" max="6916" width="10.28515625" style="2" customWidth="1"/>
    <col min="6917" max="6917" width="12.140625" style="2" customWidth="1"/>
    <col min="6918" max="6918" width="13.7109375" style="2" customWidth="1"/>
    <col min="6919" max="6919" width="9.140625" style="2"/>
    <col min="6920" max="6920" width="0" style="2" hidden="1" customWidth="1"/>
    <col min="6921" max="7168" width="9.140625" style="2"/>
    <col min="7169" max="7169" width="12" style="2" customWidth="1"/>
    <col min="7170" max="7170" width="11.140625" style="2" customWidth="1"/>
    <col min="7171" max="7171" width="10.5703125" style="2" customWidth="1"/>
    <col min="7172" max="7172" width="10.28515625" style="2" customWidth="1"/>
    <col min="7173" max="7173" width="12.140625" style="2" customWidth="1"/>
    <col min="7174" max="7174" width="13.7109375" style="2" customWidth="1"/>
    <col min="7175" max="7175" width="9.140625" style="2"/>
    <col min="7176" max="7176" width="0" style="2" hidden="1" customWidth="1"/>
    <col min="7177" max="7424" width="9.140625" style="2"/>
    <col min="7425" max="7425" width="12" style="2" customWidth="1"/>
    <col min="7426" max="7426" width="11.140625" style="2" customWidth="1"/>
    <col min="7427" max="7427" width="10.5703125" style="2" customWidth="1"/>
    <col min="7428" max="7428" width="10.28515625" style="2" customWidth="1"/>
    <col min="7429" max="7429" width="12.140625" style="2" customWidth="1"/>
    <col min="7430" max="7430" width="13.7109375" style="2" customWidth="1"/>
    <col min="7431" max="7431" width="9.140625" style="2"/>
    <col min="7432" max="7432" width="0" style="2" hidden="1" customWidth="1"/>
    <col min="7433" max="7680" width="9.140625" style="2"/>
    <col min="7681" max="7681" width="12" style="2" customWidth="1"/>
    <col min="7682" max="7682" width="11.140625" style="2" customWidth="1"/>
    <col min="7683" max="7683" width="10.5703125" style="2" customWidth="1"/>
    <col min="7684" max="7684" width="10.28515625" style="2" customWidth="1"/>
    <col min="7685" max="7685" width="12.140625" style="2" customWidth="1"/>
    <col min="7686" max="7686" width="13.7109375" style="2" customWidth="1"/>
    <col min="7687" max="7687" width="9.140625" style="2"/>
    <col min="7688" max="7688" width="0" style="2" hidden="1" customWidth="1"/>
    <col min="7689" max="7936" width="9.140625" style="2"/>
    <col min="7937" max="7937" width="12" style="2" customWidth="1"/>
    <col min="7938" max="7938" width="11.140625" style="2" customWidth="1"/>
    <col min="7939" max="7939" width="10.5703125" style="2" customWidth="1"/>
    <col min="7940" max="7940" width="10.28515625" style="2" customWidth="1"/>
    <col min="7941" max="7941" width="12.140625" style="2" customWidth="1"/>
    <col min="7942" max="7942" width="13.7109375" style="2" customWidth="1"/>
    <col min="7943" max="7943" width="9.140625" style="2"/>
    <col min="7944" max="7944" width="0" style="2" hidden="1" customWidth="1"/>
    <col min="7945" max="8192" width="9.140625" style="2"/>
    <col min="8193" max="8193" width="12" style="2" customWidth="1"/>
    <col min="8194" max="8194" width="11.140625" style="2" customWidth="1"/>
    <col min="8195" max="8195" width="10.5703125" style="2" customWidth="1"/>
    <col min="8196" max="8196" width="10.28515625" style="2" customWidth="1"/>
    <col min="8197" max="8197" width="12.140625" style="2" customWidth="1"/>
    <col min="8198" max="8198" width="13.7109375" style="2" customWidth="1"/>
    <col min="8199" max="8199" width="9.140625" style="2"/>
    <col min="8200" max="8200" width="0" style="2" hidden="1" customWidth="1"/>
    <col min="8201" max="8448" width="9.140625" style="2"/>
    <col min="8449" max="8449" width="12" style="2" customWidth="1"/>
    <col min="8450" max="8450" width="11.140625" style="2" customWidth="1"/>
    <col min="8451" max="8451" width="10.5703125" style="2" customWidth="1"/>
    <col min="8452" max="8452" width="10.28515625" style="2" customWidth="1"/>
    <col min="8453" max="8453" width="12.140625" style="2" customWidth="1"/>
    <col min="8454" max="8454" width="13.7109375" style="2" customWidth="1"/>
    <col min="8455" max="8455" width="9.140625" style="2"/>
    <col min="8456" max="8456" width="0" style="2" hidden="1" customWidth="1"/>
    <col min="8457" max="8704" width="9.140625" style="2"/>
    <col min="8705" max="8705" width="12" style="2" customWidth="1"/>
    <col min="8706" max="8706" width="11.140625" style="2" customWidth="1"/>
    <col min="8707" max="8707" width="10.5703125" style="2" customWidth="1"/>
    <col min="8708" max="8708" width="10.28515625" style="2" customWidth="1"/>
    <col min="8709" max="8709" width="12.140625" style="2" customWidth="1"/>
    <col min="8710" max="8710" width="13.7109375" style="2" customWidth="1"/>
    <col min="8711" max="8711" width="9.140625" style="2"/>
    <col min="8712" max="8712" width="0" style="2" hidden="1" customWidth="1"/>
    <col min="8713" max="8960" width="9.140625" style="2"/>
    <col min="8961" max="8961" width="12" style="2" customWidth="1"/>
    <col min="8962" max="8962" width="11.140625" style="2" customWidth="1"/>
    <col min="8963" max="8963" width="10.5703125" style="2" customWidth="1"/>
    <col min="8964" max="8964" width="10.28515625" style="2" customWidth="1"/>
    <col min="8965" max="8965" width="12.140625" style="2" customWidth="1"/>
    <col min="8966" max="8966" width="13.7109375" style="2" customWidth="1"/>
    <col min="8967" max="8967" width="9.140625" style="2"/>
    <col min="8968" max="8968" width="0" style="2" hidden="1" customWidth="1"/>
    <col min="8969" max="9216" width="9.140625" style="2"/>
    <col min="9217" max="9217" width="12" style="2" customWidth="1"/>
    <col min="9218" max="9218" width="11.140625" style="2" customWidth="1"/>
    <col min="9219" max="9219" width="10.5703125" style="2" customWidth="1"/>
    <col min="9220" max="9220" width="10.28515625" style="2" customWidth="1"/>
    <col min="9221" max="9221" width="12.140625" style="2" customWidth="1"/>
    <col min="9222" max="9222" width="13.7109375" style="2" customWidth="1"/>
    <col min="9223" max="9223" width="9.140625" style="2"/>
    <col min="9224" max="9224" width="0" style="2" hidden="1" customWidth="1"/>
    <col min="9225" max="9472" width="9.140625" style="2"/>
    <col min="9473" max="9473" width="12" style="2" customWidth="1"/>
    <col min="9474" max="9474" width="11.140625" style="2" customWidth="1"/>
    <col min="9475" max="9475" width="10.5703125" style="2" customWidth="1"/>
    <col min="9476" max="9476" width="10.28515625" style="2" customWidth="1"/>
    <col min="9477" max="9477" width="12.140625" style="2" customWidth="1"/>
    <col min="9478" max="9478" width="13.7109375" style="2" customWidth="1"/>
    <col min="9479" max="9479" width="9.140625" style="2"/>
    <col min="9480" max="9480" width="0" style="2" hidden="1" customWidth="1"/>
    <col min="9481" max="9728" width="9.140625" style="2"/>
    <col min="9729" max="9729" width="12" style="2" customWidth="1"/>
    <col min="9730" max="9730" width="11.140625" style="2" customWidth="1"/>
    <col min="9731" max="9731" width="10.5703125" style="2" customWidth="1"/>
    <col min="9732" max="9732" width="10.28515625" style="2" customWidth="1"/>
    <col min="9733" max="9733" width="12.140625" style="2" customWidth="1"/>
    <col min="9734" max="9734" width="13.7109375" style="2" customWidth="1"/>
    <col min="9735" max="9735" width="9.140625" style="2"/>
    <col min="9736" max="9736" width="0" style="2" hidden="1" customWidth="1"/>
    <col min="9737" max="9984" width="9.140625" style="2"/>
    <col min="9985" max="9985" width="12" style="2" customWidth="1"/>
    <col min="9986" max="9986" width="11.140625" style="2" customWidth="1"/>
    <col min="9987" max="9987" width="10.5703125" style="2" customWidth="1"/>
    <col min="9988" max="9988" width="10.28515625" style="2" customWidth="1"/>
    <col min="9989" max="9989" width="12.140625" style="2" customWidth="1"/>
    <col min="9990" max="9990" width="13.7109375" style="2" customWidth="1"/>
    <col min="9991" max="9991" width="9.140625" style="2"/>
    <col min="9992" max="9992" width="0" style="2" hidden="1" customWidth="1"/>
    <col min="9993" max="10240" width="9.140625" style="2"/>
    <col min="10241" max="10241" width="12" style="2" customWidth="1"/>
    <col min="10242" max="10242" width="11.140625" style="2" customWidth="1"/>
    <col min="10243" max="10243" width="10.5703125" style="2" customWidth="1"/>
    <col min="10244" max="10244" width="10.28515625" style="2" customWidth="1"/>
    <col min="10245" max="10245" width="12.140625" style="2" customWidth="1"/>
    <col min="10246" max="10246" width="13.7109375" style="2" customWidth="1"/>
    <col min="10247" max="10247" width="9.140625" style="2"/>
    <col min="10248" max="10248" width="0" style="2" hidden="1" customWidth="1"/>
    <col min="10249" max="10496" width="9.140625" style="2"/>
    <col min="10497" max="10497" width="12" style="2" customWidth="1"/>
    <col min="10498" max="10498" width="11.140625" style="2" customWidth="1"/>
    <col min="10499" max="10499" width="10.5703125" style="2" customWidth="1"/>
    <col min="10500" max="10500" width="10.28515625" style="2" customWidth="1"/>
    <col min="10501" max="10501" width="12.140625" style="2" customWidth="1"/>
    <col min="10502" max="10502" width="13.7109375" style="2" customWidth="1"/>
    <col min="10503" max="10503" width="9.140625" style="2"/>
    <col min="10504" max="10504" width="0" style="2" hidden="1" customWidth="1"/>
    <col min="10505" max="10752" width="9.140625" style="2"/>
    <col min="10753" max="10753" width="12" style="2" customWidth="1"/>
    <col min="10754" max="10754" width="11.140625" style="2" customWidth="1"/>
    <col min="10755" max="10755" width="10.5703125" style="2" customWidth="1"/>
    <col min="10756" max="10756" width="10.28515625" style="2" customWidth="1"/>
    <col min="10757" max="10757" width="12.140625" style="2" customWidth="1"/>
    <col min="10758" max="10758" width="13.7109375" style="2" customWidth="1"/>
    <col min="10759" max="10759" width="9.140625" style="2"/>
    <col min="10760" max="10760" width="0" style="2" hidden="1" customWidth="1"/>
    <col min="10761" max="11008" width="9.140625" style="2"/>
    <col min="11009" max="11009" width="12" style="2" customWidth="1"/>
    <col min="11010" max="11010" width="11.140625" style="2" customWidth="1"/>
    <col min="11011" max="11011" width="10.5703125" style="2" customWidth="1"/>
    <col min="11012" max="11012" width="10.28515625" style="2" customWidth="1"/>
    <col min="11013" max="11013" width="12.140625" style="2" customWidth="1"/>
    <col min="11014" max="11014" width="13.7109375" style="2" customWidth="1"/>
    <col min="11015" max="11015" width="9.140625" style="2"/>
    <col min="11016" max="11016" width="0" style="2" hidden="1" customWidth="1"/>
    <col min="11017" max="11264" width="9.140625" style="2"/>
    <col min="11265" max="11265" width="12" style="2" customWidth="1"/>
    <col min="11266" max="11266" width="11.140625" style="2" customWidth="1"/>
    <col min="11267" max="11267" width="10.5703125" style="2" customWidth="1"/>
    <col min="11268" max="11268" width="10.28515625" style="2" customWidth="1"/>
    <col min="11269" max="11269" width="12.140625" style="2" customWidth="1"/>
    <col min="11270" max="11270" width="13.7109375" style="2" customWidth="1"/>
    <col min="11271" max="11271" width="9.140625" style="2"/>
    <col min="11272" max="11272" width="0" style="2" hidden="1" customWidth="1"/>
    <col min="11273" max="11520" width="9.140625" style="2"/>
    <col min="11521" max="11521" width="12" style="2" customWidth="1"/>
    <col min="11522" max="11522" width="11.140625" style="2" customWidth="1"/>
    <col min="11523" max="11523" width="10.5703125" style="2" customWidth="1"/>
    <col min="11524" max="11524" width="10.28515625" style="2" customWidth="1"/>
    <col min="11525" max="11525" width="12.140625" style="2" customWidth="1"/>
    <col min="11526" max="11526" width="13.7109375" style="2" customWidth="1"/>
    <col min="11527" max="11527" width="9.140625" style="2"/>
    <col min="11528" max="11528" width="0" style="2" hidden="1" customWidth="1"/>
    <col min="11529" max="11776" width="9.140625" style="2"/>
    <col min="11777" max="11777" width="12" style="2" customWidth="1"/>
    <col min="11778" max="11778" width="11.140625" style="2" customWidth="1"/>
    <col min="11779" max="11779" width="10.5703125" style="2" customWidth="1"/>
    <col min="11780" max="11780" width="10.28515625" style="2" customWidth="1"/>
    <col min="11781" max="11781" width="12.140625" style="2" customWidth="1"/>
    <col min="11782" max="11782" width="13.7109375" style="2" customWidth="1"/>
    <col min="11783" max="11783" width="9.140625" style="2"/>
    <col min="11784" max="11784" width="0" style="2" hidden="1" customWidth="1"/>
    <col min="11785" max="12032" width="9.140625" style="2"/>
    <col min="12033" max="12033" width="12" style="2" customWidth="1"/>
    <col min="12034" max="12034" width="11.140625" style="2" customWidth="1"/>
    <col min="12035" max="12035" width="10.5703125" style="2" customWidth="1"/>
    <col min="12036" max="12036" width="10.28515625" style="2" customWidth="1"/>
    <col min="12037" max="12037" width="12.140625" style="2" customWidth="1"/>
    <col min="12038" max="12038" width="13.7109375" style="2" customWidth="1"/>
    <col min="12039" max="12039" width="9.140625" style="2"/>
    <col min="12040" max="12040" width="0" style="2" hidden="1" customWidth="1"/>
    <col min="12041" max="12288" width="9.140625" style="2"/>
    <col min="12289" max="12289" width="12" style="2" customWidth="1"/>
    <col min="12290" max="12290" width="11.140625" style="2" customWidth="1"/>
    <col min="12291" max="12291" width="10.5703125" style="2" customWidth="1"/>
    <col min="12292" max="12292" width="10.28515625" style="2" customWidth="1"/>
    <col min="12293" max="12293" width="12.140625" style="2" customWidth="1"/>
    <col min="12294" max="12294" width="13.7109375" style="2" customWidth="1"/>
    <col min="12295" max="12295" width="9.140625" style="2"/>
    <col min="12296" max="12296" width="0" style="2" hidden="1" customWidth="1"/>
    <col min="12297" max="12544" width="9.140625" style="2"/>
    <col min="12545" max="12545" width="12" style="2" customWidth="1"/>
    <col min="12546" max="12546" width="11.140625" style="2" customWidth="1"/>
    <col min="12547" max="12547" width="10.5703125" style="2" customWidth="1"/>
    <col min="12548" max="12548" width="10.28515625" style="2" customWidth="1"/>
    <col min="12549" max="12549" width="12.140625" style="2" customWidth="1"/>
    <col min="12550" max="12550" width="13.7109375" style="2" customWidth="1"/>
    <col min="12551" max="12551" width="9.140625" style="2"/>
    <col min="12552" max="12552" width="0" style="2" hidden="1" customWidth="1"/>
    <col min="12553" max="12800" width="9.140625" style="2"/>
    <col min="12801" max="12801" width="12" style="2" customWidth="1"/>
    <col min="12802" max="12802" width="11.140625" style="2" customWidth="1"/>
    <col min="12803" max="12803" width="10.5703125" style="2" customWidth="1"/>
    <col min="12804" max="12804" width="10.28515625" style="2" customWidth="1"/>
    <col min="12805" max="12805" width="12.140625" style="2" customWidth="1"/>
    <col min="12806" max="12806" width="13.7109375" style="2" customWidth="1"/>
    <col min="12807" max="12807" width="9.140625" style="2"/>
    <col min="12808" max="12808" width="0" style="2" hidden="1" customWidth="1"/>
    <col min="12809" max="13056" width="9.140625" style="2"/>
    <col min="13057" max="13057" width="12" style="2" customWidth="1"/>
    <col min="13058" max="13058" width="11.140625" style="2" customWidth="1"/>
    <col min="13059" max="13059" width="10.5703125" style="2" customWidth="1"/>
    <col min="13060" max="13060" width="10.28515625" style="2" customWidth="1"/>
    <col min="13061" max="13061" width="12.140625" style="2" customWidth="1"/>
    <col min="13062" max="13062" width="13.7109375" style="2" customWidth="1"/>
    <col min="13063" max="13063" width="9.140625" style="2"/>
    <col min="13064" max="13064" width="0" style="2" hidden="1" customWidth="1"/>
    <col min="13065" max="13312" width="9.140625" style="2"/>
    <col min="13313" max="13313" width="12" style="2" customWidth="1"/>
    <col min="13314" max="13314" width="11.140625" style="2" customWidth="1"/>
    <col min="13315" max="13315" width="10.5703125" style="2" customWidth="1"/>
    <col min="13316" max="13316" width="10.28515625" style="2" customWidth="1"/>
    <col min="13317" max="13317" width="12.140625" style="2" customWidth="1"/>
    <col min="13318" max="13318" width="13.7109375" style="2" customWidth="1"/>
    <col min="13319" max="13319" width="9.140625" style="2"/>
    <col min="13320" max="13320" width="0" style="2" hidden="1" customWidth="1"/>
    <col min="13321" max="13568" width="9.140625" style="2"/>
    <col min="13569" max="13569" width="12" style="2" customWidth="1"/>
    <col min="13570" max="13570" width="11.140625" style="2" customWidth="1"/>
    <col min="13571" max="13571" width="10.5703125" style="2" customWidth="1"/>
    <col min="13572" max="13572" width="10.28515625" style="2" customWidth="1"/>
    <col min="13573" max="13573" width="12.140625" style="2" customWidth="1"/>
    <col min="13574" max="13574" width="13.7109375" style="2" customWidth="1"/>
    <col min="13575" max="13575" width="9.140625" style="2"/>
    <col min="13576" max="13576" width="0" style="2" hidden="1" customWidth="1"/>
    <col min="13577" max="13824" width="9.140625" style="2"/>
    <col min="13825" max="13825" width="12" style="2" customWidth="1"/>
    <col min="13826" max="13826" width="11.140625" style="2" customWidth="1"/>
    <col min="13827" max="13827" width="10.5703125" style="2" customWidth="1"/>
    <col min="13828" max="13828" width="10.28515625" style="2" customWidth="1"/>
    <col min="13829" max="13829" width="12.140625" style="2" customWidth="1"/>
    <col min="13830" max="13830" width="13.7109375" style="2" customWidth="1"/>
    <col min="13831" max="13831" width="9.140625" style="2"/>
    <col min="13832" max="13832" width="0" style="2" hidden="1" customWidth="1"/>
    <col min="13833" max="14080" width="9.140625" style="2"/>
    <col min="14081" max="14081" width="12" style="2" customWidth="1"/>
    <col min="14082" max="14082" width="11.140625" style="2" customWidth="1"/>
    <col min="14083" max="14083" width="10.5703125" style="2" customWidth="1"/>
    <col min="14084" max="14084" width="10.28515625" style="2" customWidth="1"/>
    <col min="14085" max="14085" width="12.140625" style="2" customWidth="1"/>
    <col min="14086" max="14086" width="13.7109375" style="2" customWidth="1"/>
    <col min="14087" max="14087" width="9.140625" style="2"/>
    <col min="14088" max="14088" width="0" style="2" hidden="1" customWidth="1"/>
    <col min="14089" max="14336" width="9.140625" style="2"/>
    <col min="14337" max="14337" width="12" style="2" customWidth="1"/>
    <col min="14338" max="14338" width="11.140625" style="2" customWidth="1"/>
    <col min="14339" max="14339" width="10.5703125" style="2" customWidth="1"/>
    <col min="14340" max="14340" width="10.28515625" style="2" customWidth="1"/>
    <col min="14341" max="14341" width="12.140625" style="2" customWidth="1"/>
    <col min="14342" max="14342" width="13.7109375" style="2" customWidth="1"/>
    <col min="14343" max="14343" width="9.140625" style="2"/>
    <col min="14344" max="14344" width="0" style="2" hidden="1" customWidth="1"/>
    <col min="14345" max="14592" width="9.140625" style="2"/>
    <col min="14593" max="14593" width="12" style="2" customWidth="1"/>
    <col min="14594" max="14594" width="11.140625" style="2" customWidth="1"/>
    <col min="14595" max="14595" width="10.5703125" style="2" customWidth="1"/>
    <col min="14596" max="14596" width="10.28515625" style="2" customWidth="1"/>
    <col min="14597" max="14597" width="12.140625" style="2" customWidth="1"/>
    <col min="14598" max="14598" width="13.7109375" style="2" customWidth="1"/>
    <col min="14599" max="14599" width="9.140625" style="2"/>
    <col min="14600" max="14600" width="0" style="2" hidden="1" customWidth="1"/>
    <col min="14601" max="14848" width="9.140625" style="2"/>
    <col min="14849" max="14849" width="12" style="2" customWidth="1"/>
    <col min="14850" max="14850" width="11.140625" style="2" customWidth="1"/>
    <col min="14851" max="14851" width="10.5703125" style="2" customWidth="1"/>
    <col min="14852" max="14852" width="10.28515625" style="2" customWidth="1"/>
    <col min="14853" max="14853" width="12.140625" style="2" customWidth="1"/>
    <col min="14854" max="14854" width="13.7109375" style="2" customWidth="1"/>
    <col min="14855" max="14855" width="9.140625" style="2"/>
    <col min="14856" max="14856" width="0" style="2" hidden="1" customWidth="1"/>
    <col min="14857" max="15104" width="9.140625" style="2"/>
    <col min="15105" max="15105" width="12" style="2" customWidth="1"/>
    <col min="15106" max="15106" width="11.140625" style="2" customWidth="1"/>
    <col min="15107" max="15107" width="10.5703125" style="2" customWidth="1"/>
    <col min="15108" max="15108" width="10.28515625" style="2" customWidth="1"/>
    <col min="15109" max="15109" width="12.140625" style="2" customWidth="1"/>
    <col min="15110" max="15110" width="13.7109375" style="2" customWidth="1"/>
    <col min="15111" max="15111" width="9.140625" style="2"/>
    <col min="15112" max="15112" width="0" style="2" hidden="1" customWidth="1"/>
    <col min="15113" max="15360" width="9.140625" style="2"/>
    <col min="15361" max="15361" width="12" style="2" customWidth="1"/>
    <col min="15362" max="15362" width="11.140625" style="2" customWidth="1"/>
    <col min="15363" max="15363" width="10.5703125" style="2" customWidth="1"/>
    <col min="15364" max="15364" width="10.28515625" style="2" customWidth="1"/>
    <col min="15365" max="15365" width="12.140625" style="2" customWidth="1"/>
    <col min="15366" max="15366" width="13.7109375" style="2" customWidth="1"/>
    <col min="15367" max="15367" width="9.140625" style="2"/>
    <col min="15368" max="15368" width="0" style="2" hidden="1" customWidth="1"/>
    <col min="15369" max="15616" width="9.140625" style="2"/>
    <col min="15617" max="15617" width="12" style="2" customWidth="1"/>
    <col min="15618" max="15618" width="11.140625" style="2" customWidth="1"/>
    <col min="15619" max="15619" width="10.5703125" style="2" customWidth="1"/>
    <col min="15620" max="15620" width="10.28515625" style="2" customWidth="1"/>
    <col min="15621" max="15621" width="12.140625" style="2" customWidth="1"/>
    <col min="15622" max="15622" width="13.7109375" style="2" customWidth="1"/>
    <col min="15623" max="15623" width="9.140625" style="2"/>
    <col min="15624" max="15624" width="0" style="2" hidden="1" customWidth="1"/>
    <col min="15625" max="15872" width="9.140625" style="2"/>
    <col min="15873" max="15873" width="12" style="2" customWidth="1"/>
    <col min="15874" max="15874" width="11.140625" style="2" customWidth="1"/>
    <col min="15875" max="15875" width="10.5703125" style="2" customWidth="1"/>
    <col min="15876" max="15876" width="10.28515625" style="2" customWidth="1"/>
    <col min="15877" max="15877" width="12.140625" style="2" customWidth="1"/>
    <col min="15878" max="15878" width="13.7109375" style="2" customWidth="1"/>
    <col min="15879" max="15879" width="9.140625" style="2"/>
    <col min="15880" max="15880" width="0" style="2" hidden="1" customWidth="1"/>
    <col min="15881" max="16128" width="9.140625" style="2"/>
    <col min="16129" max="16129" width="12" style="2" customWidth="1"/>
    <col min="16130" max="16130" width="11.140625" style="2" customWidth="1"/>
    <col min="16131" max="16131" width="10.5703125" style="2" customWidth="1"/>
    <col min="16132" max="16132" width="10.28515625" style="2" customWidth="1"/>
    <col min="16133" max="16133" width="12.140625" style="2" customWidth="1"/>
    <col min="16134" max="16134" width="13.7109375" style="2" customWidth="1"/>
    <col min="16135" max="16135" width="9.140625" style="2"/>
    <col min="16136" max="16136" width="0" style="2" hidden="1" customWidth="1"/>
    <col min="16137" max="16384" width="9.140625" style="2"/>
  </cols>
  <sheetData>
    <row r="1" spans="1:10" x14ac:dyDescent="0.25">
      <c r="A1" s="12" t="s">
        <v>1</v>
      </c>
      <c r="B1" s="1">
        <v>25000</v>
      </c>
    </row>
    <row r="2" spans="1:10" hidden="1" x14ac:dyDescent="0.25">
      <c r="A2" s="12" t="s">
        <v>2</v>
      </c>
      <c r="B2" s="1">
        <v>0</v>
      </c>
      <c r="C2" s="3"/>
      <c r="D2" s="3"/>
      <c r="E2" s="3"/>
    </row>
    <row r="3" spans="1:10" hidden="1" x14ac:dyDescent="0.25">
      <c r="A3" s="13" t="s">
        <v>3</v>
      </c>
      <c r="B3" s="1">
        <v>0</v>
      </c>
      <c r="C3" s="4"/>
      <c r="D3" s="4"/>
      <c r="E3" s="4"/>
    </row>
    <row r="4" spans="1:10" hidden="1" x14ac:dyDescent="0.25">
      <c r="A4" s="13" t="s">
        <v>4</v>
      </c>
      <c r="B4" s="5">
        <v>25000</v>
      </c>
      <c r="C4" s="4"/>
    </row>
    <row r="5" spans="1:10" x14ac:dyDescent="0.25">
      <c r="A5" s="12" t="s">
        <v>0</v>
      </c>
      <c r="B5" s="6">
        <v>48</v>
      </c>
    </row>
    <row r="6" spans="1:10" x14ac:dyDescent="0.25">
      <c r="A6" s="12" t="s">
        <v>5</v>
      </c>
      <c r="B6" s="7">
        <v>1.49E-2</v>
      </c>
    </row>
    <row r="7" spans="1:10" x14ac:dyDescent="0.25">
      <c r="A7" s="12" t="s">
        <v>6</v>
      </c>
      <c r="B7" s="7">
        <v>0.05</v>
      </c>
    </row>
    <row r="8" spans="1:10" x14ac:dyDescent="0.25">
      <c r="A8" s="12" t="s">
        <v>7</v>
      </c>
      <c r="B8" s="7">
        <v>0.15</v>
      </c>
    </row>
    <row r="9" spans="1:10" ht="15.75" x14ac:dyDescent="0.25">
      <c r="A9" s="12" t="s">
        <v>12</v>
      </c>
      <c r="B9" s="14">
        <v>780.28713769011222</v>
      </c>
    </row>
    <row r="10" spans="1:10" x14ac:dyDescent="0.25">
      <c r="A10" s="2"/>
    </row>
    <row r="11" spans="1:10" s="11" customFormat="1" ht="25.5" x14ac:dyDescent="0.25">
      <c r="A11" s="8" t="s">
        <v>9</v>
      </c>
      <c r="B11" s="8" t="s">
        <v>8</v>
      </c>
      <c r="C11" s="8" t="s">
        <v>5</v>
      </c>
      <c r="D11" s="8" t="s">
        <v>7</v>
      </c>
      <c r="E11" s="8" t="s">
        <v>6</v>
      </c>
      <c r="F11" s="8" t="s">
        <v>10</v>
      </c>
      <c r="G11" s="8" t="s">
        <v>11</v>
      </c>
      <c r="J11" s="2"/>
    </row>
    <row r="12" spans="1:10" x14ac:dyDescent="0.25">
      <c r="A12" s="9">
        <v>1</v>
      </c>
      <c r="B12" s="2">
        <v>780.29</v>
      </c>
      <c r="C12" s="2">
        <v>372.5</v>
      </c>
      <c r="D12" s="2">
        <v>55.88</v>
      </c>
      <c r="E12" s="2">
        <v>18.63</v>
      </c>
      <c r="F12" s="2">
        <v>333.28</v>
      </c>
      <c r="G12" s="2">
        <v>24666.720000000001</v>
      </c>
    </row>
    <row r="13" spans="1:10" x14ac:dyDescent="0.25">
      <c r="A13" s="9">
        <v>2</v>
      </c>
      <c r="B13" s="2">
        <v>780.29</v>
      </c>
      <c r="C13" s="2">
        <v>367.53</v>
      </c>
      <c r="D13" s="2">
        <v>55.13</v>
      </c>
      <c r="E13" s="2">
        <v>18.38</v>
      </c>
      <c r="F13" s="2">
        <v>339.25</v>
      </c>
      <c r="G13" s="2">
        <v>24327.47</v>
      </c>
    </row>
    <row r="14" spans="1:10" x14ac:dyDescent="0.25">
      <c r="A14" s="9">
        <v>3</v>
      </c>
      <c r="B14" s="2">
        <v>780.29</v>
      </c>
      <c r="C14" s="2">
        <v>362.48</v>
      </c>
      <c r="D14" s="2">
        <v>54.37</v>
      </c>
      <c r="E14" s="2">
        <v>18.12</v>
      </c>
      <c r="F14" s="2">
        <v>345.31999999999994</v>
      </c>
      <c r="G14" s="2">
        <v>23982.15</v>
      </c>
    </row>
    <row r="15" spans="1:10" x14ac:dyDescent="0.25">
      <c r="A15" s="9">
        <v>4</v>
      </c>
      <c r="B15" s="2">
        <v>780.29</v>
      </c>
      <c r="C15" s="2">
        <v>357.33</v>
      </c>
      <c r="D15" s="2">
        <v>53.6</v>
      </c>
      <c r="E15" s="2">
        <v>17.87</v>
      </c>
      <c r="F15" s="2">
        <v>351.48999999999995</v>
      </c>
      <c r="G15" s="2">
        <v>23630.66</v>
      </c>
    </row>
    <row r="16" spans="1:10" x14ac:dyDescent="0.25">
      <c r="A16" s="9">
        <v>5</v>
      </c>
      <c r="B16" s="2">
        <v>780.29</v>
      </c>
      <c r="C16" s="2">
        <v>352.1</v>
      </c>
      <c r="D16" s="2">
        <v>52.82</v>
      </c>
      <c r="E16" s="2">
        <v>17.61</v>
      </c>
      <c r="F16" s="2">
        <v>357.75999999999993</v>
      </c>
      <c r="G16" s="2">
        <v>23272.9</v>
      </c>
    </row>
    <row r="17" spans="1:7" x14ac:dyDescent="0.25">
      <c r="A17" s="9">
        <v>6</v>
      </c>
      <c r="B17" s="2">
        <v>780.29</v>
      </c>
      <c r="C17" s="2">
        <v>346.77</v>
      </c>
      <c r="D17" s="2">
        <v>52.02</v>
      </c>
      <c r="E17" s="2">
        <v>17.34</v>
      </c>
      <c r="F17" s="2">
        <v>364.16</v>
      </c>
      <c r="G17" s="2">
        <v>22908.74</v>
      </c>
    </row>
    <row r="18" spans="1:7" x14ac:dyDescent="0.25">
      <c r="A18" s="9">
        <v>7</v>
      </c>
      <c r="B18" s="2">
        <v>780.29</v>
      </c>
      <c r="C18" s="2">
        <v>341.34</v>
      </c>
      <c r="D18" s="2">
        <v>51.2</v>
      </c>
      <c r="E18" s="2">
        <v>17.07</v>
      </c>
      <c r="F18" s="2">
        <v>370.68</v>
      </c>
      <c r="G18" s="2">
        <v>22538.06</v>
      </c>
    </row>
    <row r="19" spans="1:7" x14ac:dyDescent="0.25">
      <c r="A19" s="9">
        <v>8</v>
      </c>
      <c r="B19" s="2">
        <v>780.29</v>
      </c>
      <c r="C19" s="2">
        <v>335.82</v>
      </c>
      <c r="D19" s="2">
        <v>50.37</v>
      </c>
      <c r="E19" s="2">
        <v>16.79</v>
      </c>
      <c r="F19" s="2">
        <v>377.30999999999995</v>
      </c>
      <c r="G19" s="2">
        <v>22160.75</v>
      </c>
    </row>
    <row r="20" spans="1:7" x14ac:dyDescent="0.25">
      <c r="A20" s="9">
        <v>9</v>
      </c>
      <c r="B20" s="2">
        <v>780.29</v>
      </c>
      <c r="C20" s="2">
        <v>330.2</v>
      </c>
      <c r="D20" s="2">
        <v>49.53</v>
      </c>
      <c r="E20" s="2">
        <v>16.510000000000002</v>
      </c>
      <c r="F20" s="2">
        <v>384.04999999999995</v>
      </c>
      <c r="G20" s="2">
        <v>21776.7</v>
      </c>
    </row>
    <row r="21" spans="1:7" x14ac:dyDescent="0.25">
      <c r="A21" s="9">
        <v>10</v>
      </c>
      <c r="B21" s="2">
        <v>780.29</v>
      </c>
      <c r="C21" s="2">
        <v>324.47000000000003</v>
      </c>
      <c r="D21" s="2">
        <v>48.67</v>
      </c>
      <c r="E21" s="2">
        <v>16.22</v>
      </c>
      <c r="F21" s="2">
        <v>390.92999999999995</v>
      </c>
      <c r="G21" s="2">
        <v>21385.77</v>
      </c>
    </row>
    <row r="22" spans="1:7" x14ac:dyDescent="0.25">
      <c r="A22" s="9">
        <v>11</v>
      </c>
      <c r="B22" s="2">
        <v>780.29</v>
      </c>
      <c r="C22" s="2">
        <v>318.64999999999998</v>
      </c>
      <c r="D22" s="2">
        <v>47.8</v>
      </c>
      <c r="E22" s="2">
        <v>15.93</v>
      </c>
      <c r="F22" s="2">
        <v>397.90999999999997</v>
      </c>
      <c r="G22" s="2">
        <v>20987.86</v>
      </c>
    </row>
    <row r="23" spans="1:7" x14ac:dyDescent="0.25">
      <c r="A23" s="9">
        <v>12</v>
      </c>
      <c r="B23" s="2">
        <v>780.29</v>
      </c>
      <c r="C23" s="2">
        <v>312.72000000000003</v>
      </c>
      <c r="D23" s="2">
        <v>46.91</v>
      </c>
      <c r="E23" s="2">
        <v>15.64</v>
      </c>
      <c r="F23" s="2">
        <v>405.02</v>
      </c>
      <c r="G23" s="2">
        <v>20582.84</v>
      </c>
    </row>
    <row r="24" spans="1:7" x14ac:dyDescent="0.25">
      <c r="A24" s="9">
        <v>13</v>
      </c>
      <c r="B24" s="2">
        <v>780.29</v>
      </c>
      <c r="C24" s="2">
        <v>306.68</v>
      </c>
      <c r="D24" s="2">
        <v>46</v>
      </c>
      <c r="E24" s="2">
        <v>15.33</v>
      </c>
      <c r="F24" s="2">
        <v>412.28</v>
      </c>
      <c r="G24" s="2">
        <v>20170.560000000001</v>
      </c>
    </row>
    <row r="25" spans="1:7" x14ac:dyDescent="0.25">
      <c r="A25" s="9">
        <v>14</v>
      </c>
      <c r="B25" s="2">
        <v>780.29</v>
      </c>
      <c r="C25" s="2">
        <v>300.54000000000002</v>
      </c>
      <c r="D25" s="2">
        <v>45.08</v>
      </c>
      <c r="E25" s="2">
        <v>15.03</v>
      </c>
      <c r="F25" s="2">
        <v>419.64</v>
      </c>
      <c r="G25" s="2">
        <v>19750.920000000002</v>
      </c>
    </row>
    <row r="26" spans="1:7" x14ac:dyDescent="0.25">
      <c r="A26" s="9">
        <v>15</v>
      </c>
      <c r="B26" s="2">
        <v>780.29</v>
      </c>
      <c r="C26" s="2">
        <v>294.29000000000002</v>
      </c>
      <c r="D26" s="2">
        <v>44.14</v>
      </c>
      <c r="E26" s="2">
        <v>14.71</v>
      </c>
      <c r="F26" s="2">
        <v>427.15</v>
      </c>
      <c r="G26" s="2">
        <v>19323.77</v>
      </c>
    </row>
    <row r="27" spans="1:7" x14ac:dyDescent="0.25">
      <c r="A27" s="10">
        <v>16</v>
      </c>
      <c r="B27" s="2">
        <v>780.29</v>
      </c>
      <c r="C27" s="2">
        <v>287.92</v>
      </c>
      <c r="D27" s="2">
        <v>43.19</v>
      </c>
      <c r="E27" s="2">
        <v>14.4</v>
      </c>
      <c r="F27" s="2">
        <v>434.78</v>
      </c>
      <c r="G27" s="2">
        <v>18888.990000000002</v>
      </c>
    </row>
    <row r="28" spans="1:7" x14ac:dyDescent="0.25">
      <c r="A28" s="10">
        <v>17</v>
      </c>
      <c r="B28" s="2">
        <v>780.29</v>
      </c>
      <c r="C28" s="2">
        <v>281.45</v>
      </c>
      <c r="D28" s="2">
        <v>42.22</v>
      </c>
      <c r="E28" s="2">
        <v>14.07</v>
      </c>
      <c r="F28" s="2">
        <v>442.55</v>
      </c>
      <c r="G28" s="2">
        <v>18446.440000000002</v>
      </c>
    </row>
    <row r="29" spans="1:7" x14ac:dyDescent="0.25">
      <c r="A29" s="10">
        <v>18</v>
      </c>
      <c r="B29" s="2">
        <v>780.29</v>
      </c>
      <c r="C29" s="2">
        <v>274.85000000000002</v>
      </c>
      <c r="D29" s="2">
        <v>41.23</v>
      </c>
      <c r="E29" s="2">
        <v>13.74</v>
      </c>
      <c r="F29" s="2">
        <v>450.46999999999991</v>
      </c>
      <c r="G29" s="2">
        <v>17995.97</v>
      </c>
    </row>
    <row r="30" spans="1:7" x14ac:dyDescent="0.25">
      <c r="A30" s="10">
        <v>19</v>
      </c>
      <c r="B30" s="2">
        <v>780.29</v>
      </c>
      <c r="C30" s="2">
        <v>268.14</v>
      </c>
      <c r="D30" s="2">
        <v>40.22</v>
      </c>
      <c r="E30" s="2">
        <v>13.41</v>
      </c>
      <c r="F30" s="2">
        <v>458.51999999999992</v>
      </c>
      <c r="G30" s="2">
        <v>17537.45</v>
      </c>
    </row>
    <row r="31" spans="1:7" x14ac:dyDescent="0.25">
      <c r="A31" s="10">
        <v>20</v>
      </c>
      <c r="B31" s="2">
        <v>780.29</v>
      </c>
      <c r="C31" s="2">
        <v>261.31</v>
      </c>
      <c r="D31" s="2">
        <v>39.200000000000003</v>
      </c>
      <c r="E31" s="2">
        <v>13.07</v>
      </c>
      <c r="F31" s="2">
        <v>466.71000000000004</v>
      </c>
      <c r="G31" s="2">
        <v>17070.740000000002</v>
      </c>
    </row>
    <row r="32" spans="1:7" x14ac:dyDescent="0.25">
      <c r="A32" s="10">
        <v>21</v>
      </c>
      <c r="B32" s="2">
        <v>780.29</v>
      </c>
      <c r="C32" s="2">
        <v>254.35</v>
      </c>
      <c r="D32" s="2">
        <v>38.15</v>
      </c>
      <c r="E32" s="2">
        <v>12.72</v>
      </c>
      <c r="F32" s="2">
        <v>475.06999999999994</v>
      </c>
      <c r="G32" s="2">
        <v>16595.670000000002</v>
      </c>
    </row>
    <row r="33" spans="1:7" x14ac:dyDescent="0.25">
      <c r="A33" s="10">
        <v>22</v>
      </c>
      <c r="B33" s="2">
        <v>780.29</v>
      </c>
      <c r="C33" s="2">
        <v>247.28</v>
      </c>
      <c r="D33" s="2">
        <v>37.090000000000003</v>
      </c>
      <c r="E33" s="2">
        <v>12.36</v>
      </c>
      <c r="F33" s="2">
        <v>483.55999999999995</v>
      </c>
      <c r="G33" s="2">
        <v>16112.110000000002</v>
      </c>
    </row>
    <row r="34" spans="1:7" x14ac:dyDescent="0.25">
      <c r="A34" s="10">
        <v>23</v>
      </c>
      <c r="B34" s="2">
        <v>780.29</v>
      </c>
      <c r="C34" s="2">
        <v>240.07</v>
      </c>
      <c r="D34" s="2">
        <v>36.01</v>
      </c>
      <c r="E34" s="2">
        <v>12</v>
      </c>
      <c r="F34" s="2">
        <v>492.21000000000004</v>
      </c>
      <c r="G34" s="2">
        <v>15619.900000000001</v>
      </c>
    </row>
    <row r="35" spans="1:7" x14ac:dyDescent="0.25">
      <c r="A35" s="10">
        <v>24</v>
      </c>
      <c r="B35" s="2">
        <v>780.29</v>
      </c>
      <c r="C35" s="2">
        <v>232.74</v>
      </c>
      <c r="D35" s="2">
        <v>34.909999999999997</v>
      </c>
      <c r="E35" s="2">
        <v>11.64</v>
      </c>
      <c r="F35" s="2">
        <v>501</v>
      </c>
      <c r="G35" s="2">
        <v>15118.900000000001</v>
      </c>
    </row>
    <row r="36" spans="1:7" x14ac:dyDescent="0.25">
      <c r="A36" s="10">
        <v>25</v>
      </c>
      <c r="B36" s="2">
        <v>780.29</v>
      </c>
      <c r="C36" s="2">
        <v>225.27</v>
      </c>
      <c r="D36" s="2">
        <v>33.79</v>
      </c>
      <c r="E36" s="2">
        <v>11.26</v>
      </c>
      <c r="F36" s="2">
        <v>509.97</v>
      </c>
      <c r="G36" s="2">
        <v>14608.930000000002</v>
      </c>
    </row>
    <row r="37" spans="1:7" x14ac:dyDescent="0.25">
      <c r="A37" s="10">
        <v>26</v>
      </c>
      <c r="B37" s="2">
        <v>780.29</v>
      </c>
      <c r="C37" s="2">
        <v>217.67</v>
      </c>
      <c r="D37" s="2">
        <v>32.65</v>
      </c>
      <c r="E37" s="2">
        <v>10.88</v>
      </c>
      <c r="F37" s="2">
        <v>519.09</v>
      </c>
      <c r="G37" s="2">
        <v>14089.840000000002</v>
      </c>
    </row>
    <row r="38" spans="1:7" x14ac:dyDescent="0.25">
      <c r="A38" s="10">
        <v>27</v>
      </c>
      <c r="B38" s="2">
        <v>780.29</v>
      </c>
      <c r="C38" s="2">
        <v>209.94</v>
      </c>
      <c r="D38" s="2">
        <v>31.49</v>
      </c>
      <c r="E38" s="2">
        <v>10.5</v>
      </c>
      <c r="F38" s="2">
        <v>528.3599999999999</v>
      </c>
      <c r="G38" s="2">
        <v>13561.480000000001</v>
      </c>
    </row>
    <row r="39" spans="1:7" x14ac:dyDescent="0.25">
      <c r="A39" s="10">
        <v>28</v>
      </c>
      <c r="B39" s="2">
        <v>780.29</v>
      </c>
      <c r="C39" s="2">
        <v>202.07</v>
      </c>
      <c r="D39" s="2">
        <v>30.31</v>
      </c>
      <c r="E39" s="2">
        <v>10.1</v>
      </c>
      <c r="F39" s="2">
        <v>537.81000000000006</v>
      </c>
      <c r="G39" s="2">
        <v>13023.670000000002</v>
      </c>
    </row>
    <row r="40" spans="1:7" x14ac:dyDescent="0.25">
      <c r="A40" s="10">
        <v>29</v>
      </c>
      <c r="B40" s="2">
        <v>780.29</v>
      </c>
      <c r="C40" s="2">
        <v>194.05</v>
      </c>
      <c r="D40" s="2">
        <v>29.11</v>
      </c>
      <c r="E40" s="2">
        <v>9.6999999999999993</v>
      </c>
      <c r="F40" s="2">
        <v>547.42999999999995</v>
      </c>
      <c r="G40" s="2">
        <v>12476.240000000002</v>
      </c>
    </row>
    <row r="41" spans="1:7" x14ac:dyDescent="0.25">
      <c r="A41" s="10">
        <v>30</v>
      </c>
      <c r="B41" s="2">
        <v>780.29</v>
      </c>
      <c r="C41" s="2">
        <v>185.9</v>
      </c>
      <c r="D41" s="2">
        <v>27.89</v>
      </c>
      <c r="E41" s="2">
        <v>9.3000000000000007</v>
      </c>
      <c r="F41" s="2">
        <v>557.20000000000005</v>
      </c>
      <c r="G41" s="2">
        <v>11919.04</v>
      </c>
    </row>
    <row r="42" spans="1:7" x14ac:dyDescent="0.25">
      <c r="A42" s="10">
        <v>31</v>
      </c>
      <c r="B42" s="2">
        <v>780.29</v>
      </c>
      <c r="C42" s="2">
        <v>177.59</v>
      </c>
      <c r="D42" s="2">
        <v>26.64</v>
      </c>
      <c r="E42" s="2">
        <v>8.8800000000000008</v>
      </c>
      <c r="F42" s="2">
        <v>567.17999999999995</v>
      </c>
      <c r="G42" s="2">
        <v>11351.86</v>
      </c>
    </row>
    <row r="43" spans="1:7" x14ac:dyDescent="0.25">
      <c r="A43" s="10">
        <v>32</v>
      </c>
      <c r="B43" s="2">
        <v>780.29</v>
      </c>
      <c r="C43" s="2">
        <v>169.14</v>
      </c>
      <c r="D43" s="2">
        <v>25.37</v>
      </c>
      <c r="E43" s="2">
        <v>8.4600000000000009</v>
      </c>
      <c r="F43" s="2">
        <v>577.31999999999994</v>
      </c>
      <c r="G43" s="2">
        <v>10774.54</v>
      </c>
    </row>
    <row r="44" spans="1:7" x14ac:dyDescent="0.25">
      <c r="A44" s="10">
        <v>33</v>
      </c>
      <c r="B44" s="2">
        <v>780.29</v>
      </c>
      <c r="C44" s="2">
        <v>160.54</v>
      </c>
      <c r="D44" s="2">
        <v>24.08</v>
      </c>
      <c r="E44" s="2">
        <v>8.0299999999999994</v>
      </c>
      <c r="F44" s="2">
        <v>587.64</v>
      </c>
      <c r="G44" s="2">
        <v>10186.900000000001</v>
      </c>
    </row>
    <row r="45" spans="1:7" x14ac:dyDescent="0.25">
      <c r="A45" s="10">
        <v>34</v>
      </c>
      <c r="B45" s="2">
        <v>780.29</v>
      </c>
      <c r="C45" s="2">
        <v>151.78</v>
      </c>
      <c r="D45" s="2">
        <v>22.77</v>
      </c>
      <c r="E45" s="2">
        <v>7.59</v>
      </c>
      <c r="F45" s="2">
        <v>598.15</v>
      </c>
      <c r="G45" s="2">
        <v>9588.7500000000018</v>
      </c>
    </row>
    <row r="46" spans="1:7" x14ac:dyDescent="0.25">
      <c r="A46" s="10">
        <v>35</v>
      </c>
      <c r="B46" s="2">
        <v>780.29</v>
      </c>
      <c r="C46" s="2">
        <v>142.87</v>
      </c>
      <c r="D46" s="2">
        <v>21.43</v>
      </c>
      <c r="E46" s="2">
        <v>7.14</v>
      </c>
      <c r="F46" s="2">
        <v>608.85</v>
      </c>
      <c r="G46" s="2">
        <v>8979.9000000000015</v>
      </c>
    </row>
    <row r="47" spans="1:7" x14ac:dyDescent="0.25">
      <c r="A47" s="10">
        <v>36</v>
      </c>
      <c r="B47" s="2">
        <v>780.29</v>
      </c>
      <c r="C47" s="2">
        <v>133.80000000000001</v>
      </c>
      <c r="D47" s="2">
        <v>20.07</v>
      </c>
      <c r="E47" s="2">
        <v>6.69</v>
      </c>
      <c r="F47" s="2">
        <v>619.7299999999999</v>
      </c>
      <c r="G47" s="2">
        <v>8360.1700000000019</v>
      </c>
    </row>
    <row r="48" spans="1:7" x14ac:dyDescent="0.25">
      <c r="A48" s="10">
        <v>37</v>
      </c>
      <c r="B48" s="2">
        <v>780.29</v>
      </c>
      <c r="C48" s="2">
        <v>124.57</v>
      </c>
      <c r="D48" s="2">
        <v>18.690000000000001</v>
      </c>
      <c r="E48" s="2">
        <v>6.23</v>
      </c>
      <c r="F48" s="2">
        <v>630.79999999999995</v>
      </c>
      <c r="G48" s="2">
        <v>7729.3700000000017</v>
      </c>
    </row>
    <row r="49" spans="1:7" x14ac:dyDescent="0.25">
      <c r="A49" s="10">
        <v>38</v>
      </c>
      <c r="B49" s="2">
        <v>780.29</v>
      </c>
      <c r="C49" s="2">
        <v>115.17</v>
      </c>
      <c r="D49" s="2">
        <v>17.28</v>
      </c>
      <c r="E49" s="2">
        <v>5.76</v>
      </c>
      <c r="F49" s="2">
        <v>642.08000000000004</v>
      </c>
      <c r="G49" s="2">
        <v>7087.2900000000018</v>
      </c>
    </row>
    <row r="50" spans="1:7" x14ac:dyDescent="0.25">
      <c r="A50" s="10">
        <v>39</v>
      </c>
      <c r="B50" s="2">
        <v>780.29</v>
      </c>
      <c r="C50" s="2">
        <v>105.6</v>
      </c>
      <c r="D50" s="2">
        <v>15.84</v>
      </c>
      <c r="E50" s="2">
        <v>5.28</v>
      </c>
      <c r="F50" s="2">
        <v>653.56999999999994</v>
      </c>
      <c r="G50" s="2">
        <v>6433.7200000000021</v>
      </c>
    </row>
    <row r="51" spans="1:7" x14ac:dyDescent="0.25">
      <c r="A51" s="10">
        <v>40</v>
      </c>
      <c r="B51" s="2">
        <v>780.29</v>
      </c>
      <c r="C51" s="2">
        <v>95.86</v>
      </c>
      <c r="D51" s="2">
        <v>14.38</v>
      </c>
      <c r="E51" s="2">
        <v>4.79</v>
      </c>
      <c r="F51" s="2">
        <v>665.26</v>
      </c>
      <c r="G51" s="2">
        <v>5768.4600000000019</v>
      </c>
    </row>
    <row r="52" spans="1:7" x14ac:dyDescent="0.25">
      <c r="A52" s="10">
        <v>41</v>
      </c>
      <c r="B52" s="2">
        <v>780.29</v>
      </c>
      <c r="C52" s="2">
        <v>85.95</v>
      </c>
      <c r="D52" s="2">
        <v>12.89</v>
      </c>
      <c r="E52" s="2">
        <v>4.3</v>
      </c>
      <c r="F52" s="2">
        <v>677.15</v>
      </c>
      <c r="G52" s="2">
        <v>5091.3100000000022</v>
      </c>
    </row>
    <row r="53" spans="1:7" x14ac:dyDescent="0.25">
      <c r="A53" s="10">
        <v>42</v>
      </c>
      <c r="B53" s="2">
        <v>780.29</v>
      </c>
      <c r="C53" s="2">
        <v>75.86</v>
      </c>
      <c r="D53" s="2">
        <v>11.38</v>
      </c>
      <c r="E53" s="2">
        <v>3.79</v>
      </c>
      <c r="F53" s="2">
        <v>689.26</v>
      </c>
      <c r="G53" s="2">
        <v>4402.050000000002</v>
      </c>
    </row>
    <row r="54" spans="1:7" x14ac:dyDescent="0.25">
      <c r="A54" s="10">
        <v>43</v>
      </c>
      <c r="B54" s="2">
        <v>780.29</v>
      </c>
      <c r="C54" s="2">
        <v>65.59</v>
      </c>
      <c r="D54" s="2">
        <v>9.84</v>
      </c>
      <c r="E54" s="2">
        <v>3.28</v>
      </c>
      <c r="F54" s="2">
        <v>701.57999999999993</v>
      </c>
      <c r="G54" s="2">
        <v>3700.4700000000021</v>
      </c>
    </row>
    <row r="55" spans="1:7" x14ac:dyDescent="0.25">
      <c r="A55" s="10">
        <v>44</v>
      </c>
      <c r="B55" s="2">
        <v>780.29</v>
      </c>
      <c r="C55" s="2">
        <v>55.14</v>
      </c>
      <c r="D55" s="2">
        <v>8.27</v>
      </c>
      <c r="E55" s="2">
        <v>2.76</v>
      </c>
      <c r="F55" s="2">
        <v>714.12</v>
      </c>
      <c r="G55" s="2">
        <v>2986.3500000000022</v>
      </c>
    </row>
    <row r="56" spans="1:7" x14ac:dyDescent="0.25">
      <c r="A56" s="10">
        <v>45</v>
      </c>
      <c r="B56" s="2">
        <v>780.29</v>
      </c>
      <c r="C56" s="2">
        <v>44.5</v>
      </c>
      <c r="D56" s="2">
        <v>6.68</v>
      </c>
      <c r="E56" s="2">
        <v>2.23</v>
      </c>
      <c r="F56" s="2">
        <v>726.88</v>
      </c>
      <c r="G56" s="2">
        <v>2259.4700000000021</v>
      </c>
    </row>
    <row r="57" spans="1:7" x14ac:dyDescent="0.25">
      <c r="A57" s="10">
        <v>46</v>
      </c>
      <c r="B57" s="2">
        <v>780.29</v>
      </c>
      <c r="C57" s="2">
        <v>33.67</v>
      </c>
      <c r="D57" s="2">
        <v>5.05</v>
      </c>
      <c r="E57" s="2">
        <v>1.68</v>
      </c>
      <c r="F57" s="2">
        <v>739.8900000000001</v>
      </c>
      <c r="G57" s="2">
        <v>1519.580000000002</v>
      </c>
    </row>
    <row r="58" spans="1:7" x14ac:dyDescent="0.25">
      <c r="A58" s="10">
        <v>47</v>
      </c>
      <c r="B58" s="2">
        <v>780.29</v>
      </c>
      <c r="C58" s="2">
        <v>22.64</v>
      </c>
      <c r="D58" s="2">
        <v>3.4</v>
      </c>
      <c r="E58" s="2">
        <v>1.1299999999999999</v>
      </c>
      <c r="F58" s="2">
        <v>753.12</v>
      </c>
      <c r="G58" s="2">
        <v>766.46000000000197</v>
      </c>
    </row>
    <row r="59" spans="1:7" x14ac:dyDescent="0.25">
      <c r="A59" s="10">
        <v>48</v>
      </c>
      <c r="B59" s="2">
        <v>780.29</v>
      </c>
      <c r="C59" s="2">
        <v>11.519999999997994</v>
      </c>
      <c r="D59" s="2">
        <v>1.73</v>
      </c>
      <c r="E59" s="2">
        <v>0.57999999999999996</v>
      </c>
      <c r="F59" s="2">
        <v>766.46000000000197</v>
      </c>
      <c r="G59" s="2">
        <v>0</v>
      </c>
    </row>
    <row r="60" spans="1:7" x14ac:dyDescent="0.25">
      <c r="A60" s="10" t="str">
        <f>IF($B$5&gt;48,49,"")</f>
        <v/>
      </c>
      <c r="B60" s="2" t="str">
        <f t="shared" ref="B13:B76" si="0">IF(A60&gt;$B$5,"",ROUND($B$9,2))</f>
        <v/>
      </c>
      <c r="C60" s="2" t="str">
        <f t="shared" ref="C27:C90" si="1">IF(A60&gt;$B$5,"",IF(A60=$B$5,(B60-G59)-(ROUND((B60-G59)/((100+$B$7*100+$B$8*100)/($B$8*100)),2)+ROUND((B60-G59)/((100+$B$7*100+$B$8*100)/($B$7*100)),2)),ROUND(G59*$B$6,2)))</f>
        <v/>
      </c>
      <c r="D60" s="2" t="str">
        <f t="shared" ref="D14:D77" si="2">IF(A60&gt;$B$5,"",ROUND(C60*0.15,2))</f>
        <v/>
      </c>
      <c r="E60" s="2" t="str">
        <f t="shared" ref="E14:E77" si="3">IF(A60&gt;$B$5,"",ROUND(C60*0.05,2))</f>
        <v/>
      </c>
      <c r="F60" s="2" t="str">
        <f t="shared" ref="F27:F90" si="4">IF(A60&gt;$B$5,"",IF(A60=$B$5,G59,B60-C60-D60-E60))</f>
        <v/>
      </c>
      <c r="G60" s="2" t="str">
        <f t="shared" ref="G14:G77" si="5">IF(A60&gt;$B$5,"",G59-F60)</f>
        <v/>
      </c>
    </row>
    <row r="61" spans="1:7" x14ac:dyDescent="0.25">
      <c r="A61" s="10" t="str">
        <f>IF($B$5&gt;49,50,"")</f>
        <v/>
      </c>
      <c r="B61" s="2" t="str">
        <f t="shared" si="0"/>
        <v/>
      </c>
      <c r="C61" s="2" t="str">
        <f t="shared" si="1"/>
        <v/>
      </c>
      <c r="D61" s="2" t="str">
        <f t="shared" si="2"/>
        <v/>
      </c>
      <c r="E61" s="2" t="str">
        <f t="shared" si="3"/>
        <v/>
      </c>
      <c r="F61" s="2" t="str">
        <f t="shared" si="4"/>
        <v/>
      </c>
      <c r="G61" s="2" t="str">
        <f t="shared" si="5"/>
        <v/>
      </c>
    </row>
    <row r="62" spans="1:7" x14ac:dyDescent="0.25">
      <c r="A62" s="10" t="str">
        <f>IF($B$5&gt;50,51,"")</f>
        <v/>
      </c>
      <c r="B62" s="2" t="str">
        <f t="shared" si="0"/>
        <v/>
      </c>
      <c r="C62" s="2" t="str">
        <f t="shared" si="1"/>
        <v/>
      </c>
      <c r="D62" s="2" t="str">
        <f t="shared" si="2"/>
        <v/>
      </c>
      <c r="E62" s="2" t="str">
        <f t="shared" si="3"/>
        <v/>
      </c>
      <c r="F62" s="2" t="str">
        <f t="shared" si="4"/>
        <v/>
      </c>
      <c r="G62" s="2" t="str">
        <f t="shared" si="5"/>
        <v/>
      </c>
    </row>
    <row r="63" spans="1:7" x14ac:dyDescent="0.25">
      <c r="A63" s="10" t="str">
        <f>IF($B$5&gt;51,52,"")</f>
        <v/>
      </c>
      <c r="B63" s="2" t="str">
        <f t="shared" si="0"/>
        <v/>
      </c>
      <c r="C63" s="2" t="str">
        <f t="shared" si="1"/>
        <v/>
      </c>
      <c r="D63" s="2" t="str">
        <f t="shared" si="2"/>
        <v/>
      </c>
      <c r="E63" s="2" t="str">
        <f t="shared" si="3"/>
        <v/>
      </c>
      <c r="F63" s="2" t="str">
        <f t="shared" si="4"/>
        <v/>
      </c>
      <c r="G63" s="2" t="str">
        <f t="shared" si="5"/>
        <v/>
      </c>
    </row>
    <row r="64" spans="1:7" x14ac:dyDescent="0.25">
      <c r="A64" s="10" t="str">
        <f>IF($B$5&gt;52,53,"")</f>
        <v/>
      </c>
      <c r="B64" s="2" t="str">
        <f t="shared" si="0"/>
        <v/>
      </c>
      <c r="C64" s="2" t="str">
        <f t="shared" si="1"/>
        <v/>
      </c>
      <c r="D64" s="2" t="str">
        <f t="shared" si="2"/>
        <v/>
      </c>
      <c r="E64" s="2" t="str">
        <f t="shared" si="3"/>
        <v/>
      </c>
      <c r="F64" s="2" t="str">
        <f t="shared" si="4"/>
        <v/>
      </c>
      <c r="G64" s="2" t="str">
        <f t="shared" si="5"/>
        <v/>
      </c>
    </row>
    <row r="65" spans="1:7" x14ac:dyDescent="0.25">
      <c r="A65" s="10" t="str">
        <f>IF($B$5&gt;53,54,"")</f>
        <v/>
      </c>
      <c r="B65" s="2" t="str">
        <f t="shared" si="0"/>
        <v/>
      </c>
      <c r="C65" s="2" t="str">
        <f t="shared" si="1"/>
        <v/>
      </c>
      <c r="D65" s="2" t="str">
        <f t="shared" si="2"/>
        <v/>
      </c>
      <c r="E65" s="2" t="str">
        <f t="shared" si="3"/>
        <v/>
      </c>
      <c r="F65" s="2" t="str">
        <f t="shared" si="4"/>
        <v/>
      </c>
      <c r="G65" s="2" t="str">
        <f t="shared" si="5"/>
        <v/>
      </c>
    </row>
    <row r="66" spans="1:7" x14ac:dyDescent="0.25">
      <c r="A66" s="10" t="str">
        <f>IF($B$5&gt;54,55,"")</f>
        <v/>
      </c>
      <c r="B66" s="2" t="str">
        <f t="shared" si="0"/>
        <v/>
      </c>
      <c r="C66" s="2" t="str">
        <f t="shared" si="1"/>
        <v/>
      </c>
      <c r="D66" s="2" t="str">
        <f t="shared" si="2"/>
        <v/>
      </c>
      <c r="E66" s="2" t="str">
        <f t="shared" si="3"/>
        <v/>
      </c>
      <c r="F66" s="2" t="str">
        <f t="shared" si="4"/>
        <v/>
      </c>
      <c r="G66" s="2" t="str">
        <f t="shared" si="5"/>
        <v/>
      </c>
    </row>
    <row r="67" spans="1:7" x14ac:dyDescent="0.25">
      <c r="A67" s="10" t="str">
        <f>IF($B$5&gt;55,56,"")</f>
        <v/>
      </c>
      <c r="B67" s="2" t="str">
        <f t="shared" si="0"/>
        <v/>
      </c>
      <c r="C67" s="2" t="str">
        <f t="shared" si="1"/>
        <v/>
      </c>
      <c r="D67" s="2" t="str">
        <f t="shared" si="2"/>
        <v/>
      </c>
      <c r="E67" s="2" t="str">
        <f t="shared" si="3"/>
        <v/>
      </c>
      <c r="F67" s="2" t="str">
        <f t="shared" si="4"/>
        <v/>
      </c>
      <c r="G67" s="2" t="str">
        <f t="shared" si="5"/>
        <v/>
      </c>
    </row>
    <row r="68" spans="1:7" x14ac:dyDescent="0.25">
      <c r="A68" s="10" t="str">
        <f>IF($B$5&gt;56,57,"")</f>
        <v/>
      </c>
      <c r="B68" s="2" t="str">
        <f t="shared" si="0"/>
        <v/>
      </c>
      <c r="C68" s="2" t="str">
        <f t="shared" si="1"/>
        <v/>
      </c>
      <c r="D68" s="2" t="str">
        <f t="shared" si="2"/>
        <v/>
      </c>
      <c r="E68" s="2" t="str">
        <f t="shared" si="3"/>
        <v/>
      </c>
      <c r="F68" s="2" t="str">
        <f t="shared" si="4"/>
        <v/>
      </c>
      <c r="G68" s="2" t="str">
        <f t="shared" si="5"/>
        <v/>
      </c>
    </row>
    <row r="69" spans="1:7" x14ac:dyDescent="0.25">
      <c r="A69" s="10" t="str">
        <f>IF($B$5&gt;57,58,"")</f>
        <v/>
      </c>
      <c r="B69" s="2" t="str">
        <f t="shared" si="0"/>
        <v/>
      </c>
      <c r="C69" s="2" t="str">
        <f t="shared" si="1"/>
        <v/>
      </c>
      <c r="D69" s="2" t="str">
        <f t="shared" si="2"/>
        <v/>
      </c>
      <c r="E69" s="2" t="str">
        <f t="shared" si="3"/>
        <v/>
      </c>
      <c r="F69" s="2" t="str">
        <f t="shared" si="4"/>
        <v/>
      </c>
      <c r="G69" s="2" t="str">
        <f t="shared" si="5"/>
        <v/>
      </c>
    </row>
    <row r="70" spans="1:7" x14ac:dyDescent="0.25">
      <c r="A70" s="10" t="str">
        <f>IF($B$5&gt;58,59,"")</f>
        <v/>
      </c>
      <c r="B70" s="2" t="str">
        <f t="shared" si="0"/>
        <v/>
      </c>
      <c r="C70" s="2" t="str">
        <f t="shared" si="1"/>
        <v/>
      </c>
      <c r="D70" s="2" t="str">
        <f t="shared" si="2"/>
        <v/>
      </c>
      <c r="E70" s="2" t="str">
        <f t="shared" si="3"/>
        <v/>
      </c>
      <c r="F70" s="2" t="str">
        <f t="shared" si="4"/>
        <v/>
      </c>
      <c r="G70" s="2" t="str">
        <f t="shared" si="5"/>
        <v/>
      </c>
    </row>
    <row r="71" spans="1:7" x14ac:dyDescent="0.25">
      <c r="A71" s="10" t="str">
        <f>IF($B$5&gt;59,60,"")</f>
        <v/>
      </c>
      <c r="B71" s="2" t="str">
        <f t="shared" si="0"/>
        <v/>
      </c>
      <c r="C71" s="2" t="str">
        <f t="shared" si="1"/>
        <v/>
      </c>
      <c r="D71" s="2" t="str">
        <f t="shared" si="2"/>
        <v/>
      </c>
      <c r="E71" s="2" t="str">
        <f t="shared" si="3"/>
        <v/>
      </c>
      <c r="F71" s="2" t="str">
        <f t="shared" si="4"/>
        <v/>
      </c>
      <c r="G71" s="2" t="str">
        <f t="shared" si="5"/>
        <v/>
      </c>
    </row>
    <row r="72" spans="1:7" x14ac:dyDescent="0.25">
      <c r="A72" s="10" t="str">
        <f>IF($B$5&gt;60,61,"")</f>
        <v/>
      </c>
      <c r="B72" s="2" t="str">
        <f t="shared" si="0"/>
        <v/>
      </c>
      <c r="C72" s="2" t="str">
        <f t="shared" si="1"/>
        <v/>
      </c>
      <c r="D72" s="2" t="str">
        <f t="shared" si="2"/>
        <v/>
      </c>
      <c r="E72" s="2" t="str">
        <f t="shared" si="3"/>
        <v/>
      </c>
      <c r="F72" s="2" t="str">
        <f t="shared" si="4"/>
        <v/>
      </c>
      <c r="G72" s="2" t="str">
        <f t="shared" si="5"/>
        <v/>
      </c>
    </row>
    <row r="73" spans="1:7" x14ac:dyDescent="0.25">
      <c r="A73" s="10" t="str">
        <f>IF($B$5&gt;61,62,"")</f>
        <v/>
      </c>
      <c r="B73" s="2" t="str">
        <f t="shared" si="0"/>
        <v/>
      </c>
      <c r="C73" s="2" t="str">
        <f t="shared" si="1"/>
        <v/>
      </c>
      <c r="D73" s="2" t="str">
        <f t="shared" si="2"/>
        <v/>
      </c>
      <c r="E73" s="2" t="str">
        <f t="shared" si="3"/>
        <v/>
      </c>
      <c r="F73" s="2" t="str">
        <f t="shared" si="4"/>
        <v/>
      </c>
      <c r="G73" s="2" t="str">
        <f t="shared" si="5"/>
        <v/>
      </c>
    </row>
    <row r="74" spans="1:7" x14ac:dyDescent="0.25">
      <c r="A74" s="10" t="str">
        <f>IF($B$5&gt;62,63,"")</f>
        <v/>
      </c>
      <c r="B74" s="2" t="str">
        <f t="shared" si="0"/>
        <v/>
      </c>
      <c r="C74" s="2" t="str">
        <f t="shared" si="1"/>
        <v/>
      </c>
      <c r="D74" s="2" t="str">
        <f t="shared" si="2"/>
        <v/>
      </c>
      <c r="E74" s="2" t="str">
        <f t="shared" si="3"/>
        <v/>
      </c>
      <c r="F74" s="2" t="str">
        <f t="shared" si="4"/>
        <v/>
      </c>
      <c r="G74" s="2" t="str">
        <f t="shared" si="5"/>
        <v/>
      </c>
    </row>
    <row r="75" spans="1:7" x14ac:dyDescent="0.25">
      <c r="A75" s="10" t="str">
        <f>IF($B$5&gt;63,64,"")</f>
        <v/>
      </c>
      <c r="B75" s="2" t="str">
        <f t="shared" si="0"/>
        <v/>
      </c>
      <c r="C75" s="2" t="str">
        <f t="shared" si="1"/>
        <v/>
      </c>
      <c r="D75" s="2" t="str">
        <f t="shared" si="2"/>
        <v/>
      </c>
      <c r="E75" s="2" t="str">
        <f t="shared" si="3"/>
        <v/>
      </c>
      <c r="F75" s="2" t="str">
        <f t="shared" si="4"/>
        <v/>
      </c>
      <c r="G75" s="2" t="str">
        <f t="shared" si="5"/>
        <v/>
      </c>
    </row>
    <row r="76" spans="1:7" x14ac:dyDescent="0.25">
      <c r="A76" s="10" t="str">
        <f>IF($B$5&gt;64,65,"")</f>
        <v/>
      </c>
      <c r="B76" s="2" t="str">
        <f t="shared" si="0"/>
        <v/>
      </c>
      <c r="C76" s="2" t="str">
        <f t="shared" si="1"/>
        <v/>
      </c>
      <c r="D76" s="2" t="str">
        <f t="shared" si="2"/>
        <v/>
      </c>
      <c r="E76" s="2" t="str">
        <f t="shared" si="3"/>
        <v/>
      </c>
      <c r="F76" s="2" t="str">
        <f t="shared" si="4"/>
        <v/>
      </c>
      <c r="G76" s="2" t="str">
        <f t="shared" si="5"/>
        <v/>
      </c>
    </row>
    <row r="77" spans="1:7" x14ac:dyDescent="0.25">
      <c r="A77" s="10" t="str">
        <f>IF($B$5&gt;65,66,"")</f>
        <v/>
      </c>
      <c r="B77" s="2" t="str">
        <f t="shared" ref="B77:B131" si="6">IF(A77&gt;$B$5,"",ROUND($B$9,2))</f>
        <v/>
      </c>
      <c r="C77" s="2" t="str">
        <f t="shared" si="1"/>
        <v/>
      </c>
      <c r="D77" s="2" t="str">
        <f t="shared" si="2"/>
        <v/>
      </c>
      <c r="E77" s="2" t="str">
        <f t="shared" si="3"/>
        <v/>
      </c>
      <c r="F77" s="2" t="str">
        <f t="shared" si="4"/>
        <v/>
      </c>
      <c r="G77" s="2" t="str">
        <f t="shared" si="5"/>
        <v/>
      </c>
    </row>
    <row r="78" spans="1:7" x14ac:dyDescent="0.25">
      <c r="A78" s="10" t="str">
        <f>IF($B$5&gt;66,67,"")</f>
        <v/>
      </c>
      <c r="B78" s="2" t="str">
        <f t="shared" si="6"/>
        <v/>
      </c>
      <c r="C78" s="2" t="str">
        <f t="shared" si="1"/>
        <v/>
      </c>
      <c r="D78" s="2" t="str">
        <f t="shared" ref="D78:D131" si="7">IF(A78&gt;$B$5,"",ROUND(C78*0.15,2))</f>
        <v/>
      </c>
      <c r="E78" s="2" t="str">
        <f t="shared" ref="E78:E131" si="8">IF(A78&gt;$B$5,"",ROUND(C78*0.05,2))</f>
        <v/>
      </c>
      <c r="F78" s="2" t="str">
        <f t="shared" si="4"/>
        <v/>
      </c>
      <c r="G78" s="2" t="str">
        <f t="shared" ref="G78:G131" si="9">IF(A78&gt;$B$5,"",G77-F78)</f>
        <v/>
      </c>
    </row>
    <row r="79" spans="1:7" x14ac:dyDescent="0.25">
      <c r="A79" s="10" t="str">
        <f>IF($B$5&gt;67,68,"")</f>
        <v/>
      </c>
      <c r="B79" s="2" t="str">
        <f t="shared" si="6"/>
        <v/>
      </c>
      <c r="C79" s="2" t="str">
        <f t="shared" si="1"/>
        <v/>
      </c>
      <c r="D79" s="2" t="str">
        <f t="shared" si="7"/>
        <v/>
      </c>
      <c r="E79" s="2" t="str">
        <f t="shared" si="8"/>
        <v/>
      </c>
      <c r="F79" s="2" t="str">
        <f t="shared" si="4"/>
        <v/>
      </c>
      <c r="G79" s="2" t="str">
        <f t="shared" si="9"/>
        <v/>
      </c>
    </row>
    <row r="80" spans="1:7" x14ac:dyDescent="0.25">
      <c r="A80" s="10" t="str">
        <f>IF($B$5&gt;68,69,"")</f>
        <v/>
      </c>
      <c r="B80" s="2" t="str">
        <f t="shared" si="6"/>
        <v/>
      </c>
      <c r="C80" s="2" t="str">
        <f t="shared" si="1"/>
        <v/>
      </c>
      <c r="D80" s="2" t="str">
        <f t="shared" si="7"/>
        <v/>
      </c>
      <c r="E80" s="2" t="str">
        <f t="shared" si="8"/>
        <v/>
      </c>
      <c r="F80" s="2" t="str">
        <f t="shared" si="4"/>
        <v/>
      </c>
      <c r="G80" s="2" t="str">
        <f t="shared" si="9"/>
        <v/>
      </c>
    </row>
    <row r="81" spans="1:7" x14ac:dyDescent="0.25">
      <c r="A81" s="10" t="str">
        <f>IF($B$5&gt;69,70,"")</f>
        <v/>
      </c>
      <c r="B81" s="2" t="str">
        <f t="shared" si="6"/>
        <v/>
      </c>
      <c r="C81" s="2" t="str">
        <f t="shared" si="1"/>
        <v/>
      </c>
      <c r="D81" s="2" t="str">
        <f t="shared" si="7"/>
        <v/>
      </c>
      <c r="E81" s="2" t="str">
        <f t="shared" si="8"/>
        <v/>
      </c>
      <c r="F81" s="2" t="str">
        <f t="shared" si="4"/>
        <v/>
      </c>
      <c r="G81" s="2" t="str">
        <f t="shared" si="9"/>
        <v/>
      </c>
    </row>
    <row r="82" spans="1:7" x14ac:dyDescent="0.25">
      <c r="A82" s="10" t="str">
        <f>IF($B$5&gt;70,71,"")</f>
        <v/>
      </c>
      <c r="B82" s="2" t="str">
        <f t="shared" si="6"/>
        <v/>
      </c>
      <c r="C82" s="2" t="str">
        <f t="shared" si="1"/>
        <v/>
      </c>
      <c r="D82" s="2" t="str">
        <f t="shared" si="7"/>
        <v/>
      </c>
      <c r="E82" s="2" t="str">
        <f t="shared" si="8"/>
        <v/>
      </c>
      <c r="F82" s="2" t="str">
        <f t="shared" si="4"/>
        <v/>
      </c>
      <c r="G82" s="2" t="str">
        <f t="shared" si="9"/>
        <v/>
      </c>
    </row>
    <row r="83" spans="1:7" x14ac:dyDescent="0.25">
      <c r="A83" s="10" t="str">
        <f>IF($B$5&gt;71,72,"")</f>
        <v/>
      </c>
      <c r="B83" s="2" t="str">
        <f t="shared" si="6"/>
        <v/>
      </c>
      <c r="C83" s="2" t="str">
        <f t="shared" si="1"/>
        <v/>
      </c>
      <c r="D83" s="2" t="str">
        <f t="shared" si="7"/>
        <v/>
      </c>
      <c r="E83" s="2" t="str">
        <f t="shared" si="8"/>
        <v/>
      </c>
      <c r="F83" s="2" t="str">
        <f t="shared" si="4"/>
        <v/>
      </c>
      <c r="G83" s="2" t="str">
        <f t="shared" si="9"/>
        <v/>
      </c>
    </row>
    <row r="84" spans="1:7" x14ac:dyDescent="0.25">
      <c r="A84" s="10" t="str">
        <f>IF($B$5&gt;72,73,"")</f>
        <v/>
      </c>
      <c r="B84" s="2" t="str">
        <f t="shared" si="6"/>
        <v/>
      </c>
      <c r="C84" s="2" t="str">
        <f t="shared" si="1"/>
        <v/>
      </c>
      <c r="D84" s="2" t="str">
        <f t="shared" si="7"/>
        <v/>
      </c>
      <c r="E84" s="2" t="str">
        <f t="shared" si="8"/>
        <v/>
      </c>
      <c r="F84" s="2" t="str">
        <f t="shared" si="4"/>
        <v/>
      </c>
      <c r="G84" s="2" t="str">
        <f t="shared" si="9"/>
        <v/>
      </c>
    </row>
    <row r="85" spans="1:7" x14ac:dyDescent="0.25">
      <c r="A85" s="10" t="str">
        <f>IF($B$5&gt;73,74,"")</f>
        <v/>
      </c>
      <c r="B85" s="2" t="str">
        <f t="shared" si="6"/>
        <v/>
      </c>
      <c r="C85" s="2" t="str">
        <f t="shared" si="1"/>
        <v/>
      </c>
      <c r="D85" s="2" t="str">
        <f t="shared" si="7"/>
        <v/>
      </c>
      <c r="E85" s="2" t="str">
        <f t="shared" si="8"/>
        <v/>
      </c>
      <c r="F85" s="2" t="str">
        <f t="shared" si="4"/>
        <v/>
      </c>
      <c r="G85" s="2" t="str">
        <f t="shared" si="9"/>
        <v/>
      </c>
    </row>
    <row r="86" spans="1:7" x14ac:dyDescent="0.25">
      <c r="A86" s="10" t="str">
        <f>IF($B$5&gt;74,75,"")</f>
        <v/>
      </c>
      <c r="B86" s="2" t="str">
        <f t="shared" si="6"/>
        <v/>
      </c>
      <c r="C86" s="2" t="str">
        <f t="shared" si="1"/>
        <v/>
      </c>
      <c r="D86" s="2" t="str">
        <f t="shared" si="7"/>
        <v/>
      </c>
      <c r="E86" s="2" t="str">
        <f t="shared" si="8"/>
        <v/>
      </c>
      <c r="F86" s="2" t="str">
        <f t="shared" si="4"/>
        <v/>
      </c>
      <c r="G86" s="2" t="str">
        <f t="shared" si="9"/>
        <v/>
      </c>
    </row>
    <row r="87" spans="1:7" x14ac:dyDescent="0.25">
      <c r="A87" s="10" t="str">
        <f>IF($B$5&gt;75,76,"")</f>
        <v/>
      </c>
      <c r="B87" s="2" t="str">
        <f t="shared" si="6"/>
        <v/>
      </c>
      <c r="C87" s="2" t="str">
        <f t="shared" si="1"/>
        <v/>
      </c>
      <c r="D87" s="2" t="str">
        <f t="shared" si="7"/>
        <v/>
      </c>
      <c r="E87" s="2" t="str">
        <f t="shared" si="8"/>
        <v/>
      </c>
      <c r="F87" s="2" t="str">
        <f t="shared" si="4"/>
        <v/>
      </c>
      <c r="G87" s="2" t="str">
        <f t="shared" si="9"/>
        <v/>
      </c>
    </row>
    <row r="88" spans="1:7" x14ac:dyDescent="0.25">
      <c r="A88" s="10" t="str">
        <f>IF($B$5&gt;76,77,"")</f>
        <v/>
      </c>
      <c r="B88" s="2" t="str">
        <f t="shared" si="6"/>
        <v/>
      </c>
      <c r="C88" s="2" t="str">
        <f t="shared" si="1"/>
        <v/>
      </c>
      <c r="D88" s="2" t="str">
        <f t="shared" si="7"/>
        <v/>
      </c>
      <c r="E88" s="2" t="str">
        <f t="shared" si="8"/>
        <v/>
      </c>
      <c r="F88" s="2" t="str">
        <f t="shared" si="4"/>
        <v/>
      </c>
      <c r="G88" s="2" t="str">
        <f t="shared" si="9"/>
        <v/>
      </c>
    </row>
    <row r="89" spans="1:7" x14ac:dyDescent="0.25">
      <c r="A89" s="10" t="str">
        <f>IF($B$5&gt;77,78,"")</f>
        <v/>
      </c>
      <c r="B89" s="2" t="str">
        <f t="shared" si="6"/>
        <v/>
      </c>
      <c r="C89" s="2" t="str">
        <f t="shared" si="1"/>
        <v/>
      </c>
      <c r="D89" s="2" t="str">
        <f t="shared" si="7"/>
        <v/>
      </c>
      <c r="E89" s="2" t="str">
        <f t="shared" si="8"/>
        <v/>
      </c>
      <c r="F89" s="2" t="str">
        <f t="shared" si="4"/>
        <v/>
      </c>
      <c r="G89" s="2" t="str">
        <f t="shared" si="9"/>
        <v/>
      </c>
    </row>
    <row r="90" spans="1:7" x14ac:dyDescent="0.25">
      <c r="A90" s="10" t="str">
        <f>IF($B$5&gt;78,79,"")</f>
        <v/>
      </c>
      <c r="B90" s="2" t="str">
        <f t="shared" si="6"/>
        <v/>
      </c>
      <c r="C90" s="2" t="str">
        <f t="shared" si="1"/>
        <v/>
      </c>
      <c r="D90" s="2" t="str">
        <f t="shared" si="7"/>
        <v/>
      </c>
      <c r="E90" s="2" t="str">
        <f t="shared" si="8"/>
        <v/>
      </c>
      <c r="F90" s="2" t="str">
        <f t="shared" si="4"/>
        <v/>
      </c>
      <c r="G90" s="2" t="str">
        <f t="shared" si="9"/>
        <v/>
      </c>
    </row>
    <row r="91" spans="1:7" x14ac:dyDescent="0.25">
      <c r="A91" s="10" t="str">
        <f>IF($B$5&gt;79,80,"")</f>
        <v/>
      </c>
      <c r="B91" s="2" t="str">
        <f t="shared" si="6"/>
        <v/>
      </c>
      <c r="C91" s="2" t="str">
        <f t="shared" ref="C91:C131" si="10">IF(A91&gt;$B$5,"",IF(A91=$B$5,(B91-G90)-(ROUND((B91-G90)/((100+$B$7*100+$B$8*100)/($B$8*100)),2)+ROUND((B91-G90)/((100+$B$7*100+$B$8*100)/($B$7*100)),2)),ROUND(G90*$B$6,2)))</f>
        <v/>
      </c>
      <c r="D91" s="2" t="str">
        <f t="shared" si="7"/>
        <v/>
      </c>
      <c r="E91" s="2" t="str">
        <f t="shared" si="8"/>
        <v/>
      </c>
      <c r="F91" s="2" t="str">
        <f t="shared" ref="F91:F131" si="11">IF(A91&gt;$B$5,"",IF(A91=$B$5,G90,B91-C91-D91-E91))</f>
        <v/>
      </c>
      <c r="G91" s="2" t="str">
        <f t="shared" si="9"/>
        <v/>
      </c>
    </row>
    <row r="92" spans="1:7" x14ac:dyDescent="0.25">
      <c r="A92" s="10" t="str">
        <f>IF($B$5&gt;80,81,"")</f>
        <v/>
      </c>
      <c r="B92" s="2" t="str">
        <f t="shared" si="6"/>
        <v/>
      </c>
      <c r="C92" s="2" t="str">
        <f t="shared" si="10"/>
        <v/>
      </c>
      <c r="D92" s="2" t="str">
        <f t="shared" si="7"/>
        <v/>
      </c>
      <c r="E92" s="2" t="str">
        <f t="shared" si="8"/>
        <v/>
      </c>
      <c r="F92" s="2" t="str">
        <f t="shared" si="11"/>
        <v/>
      </c>
      <c r="G92" s="2" t="str">
        <f t="shared" si="9"/>
        <v/>
      </c>
    </row>
    <row r="93" spans="1:7" x14ac:dyDescent="0.25">
      <c r="A93" s="10" t="str">
        <f>IF($B$5&gt;81,82,"")</f>
        <v/>
      </c>
      <c r="B93" s="2" t="str">
        <f t="shared" si="6"/>
        <v/>
      </c>
      <c r="C93" s="2" t="str">
        <f t="shared" si="10"/>
        <v/>
      </c>
      <c r="D93" s="2" t="str">
        <f t="shared" si="7"/>
        <v/>
      </c>
      <c r="E93" s="2" t="str">
        <f t="shared" si="8"/>
        <v/>
      </c>
      <c r="F93" s="2" t="str">
        <f t="shared" si="11"/>
        <v/>
      </c>
      <c r="G93" s="2" t="str">
        <f t="shared" si="9"/>
        <v/>
      </c>
    </row>
    <row r="94" spans="1:7" x14ac:dyDescent="0.25">
      <c r="A94" s="10" t="str">
        <f>IF($B$5&gt;82,83,"")</f>
        <v/>
      </c>
      <c r="B94" s="2" t="str">
        <f t="shared" si="6"/>
        <v/>
      </c>
      <c r="C94" s="2" t="str">
        <f t="shared" si="10"/>
        <v/>
      </c>
      <c r="D94" s="2" t="str">
        <f t="shared" si="7"/>
        <v/>
      </c>
      <c r="E94" s="2" t="str">
        <f t="shared" si="8"/>
        <v/>
      </c>
      <c r="F94" s="2" t="str">
        <f t="shared" si="11"/>
        <v/>
      </c>
      <c r="G94" s="2" t="str">
        <f t="shared" si="9"/>
        <v/>
      </c>
    </row>
    <row r="95" spans="1:7" x14ac:dyDescent="0.25">
      <c r="A95" s="10" t="str">
        <f>IF($B$5&gt;83,84,"")</f>
        <v/>
      </c>
      <c r="B95" s="2" t="str">
        <f t="shared" si="6"/>
        <v/>
      </c>
      <c r="C95" s="2" t="str">
        <f t="shared" si="10"/>
        <v/>
      </c>
      <c r="D95" s="2" t="str">
        <f t="shared" si="7"/>
        <v/>
      </c>
      <c r="E95" s="2" t="str">
        <f t="shared" si="8"/>
        <v/>
      </c>
      <c r="F95" s="2" t="str">
        <f t="shared" si="11"/>
        <v/>
      </c>
      <c r="G95" s="2" t="str">
        <f t="shared" si="9"/>
        <v/>
      </c>
    </row>
    <row r="96" spans="1:7" x14ac:dyDescent="0.25">
      <c r="A96" s="10" t="str">
        <f>IF($B$5&gt;84,85,"")</f>
        <v/>
      </c>
      <c r="B96" s="2" t="str">
        <f t="shared" si="6"/>
        <v/>
      </c>
      <c r="C96" s="2" t="str">
        <f t="shared" si="10"/>
        <v/>
      </c>
      <c r="D96" s="2" t="str">
        <f t="shared" si="7"/>
        <v/>
      </c>
      <c r="E96" s="2" t="str">
        <f t="shared" si="8"/>
        <v/>
      </c>
      <c r="F96" s="2" t="str">
        <f t="shared" si="11"/>
        <v/>
      </c>
      <c r="G96" s="2" t="str">
        <f t="shared" si="9"/>
        <v/>
      </c>
    </row>
    <row r="97" spans="1:7" x14ac:dyDescent="0.25">
      <c r="A97" s="10" t="str">
        <f>IF($B$5&gt;85,86,"")</f>
        <v/>
      </c>
      <c r="B97" s="2" t="str">
        <f t="shared" si="6"/>
        <v/>
      </c>
      <c r="C97" s="2" t="str">
        <f t="shared" si="10"/>
        <v/>
      </c>
      <c r="D97" s="2" t="str">
        <f t="shared" si="7"/>
        <v/>
      </c>
      <c r="E97" s="2" t="str">
        <f t="shared" si="8"/>
        <v/>
      </c>
      <c r="F97" s="2" t="str">
        <f t="shared" si="11"/>
        <v/>
      </c>
      <c r="G97" s="2" t="str">
        <f t="shared" si="9"/>
        <v/>
      </c>
    </row>
    <row r="98" spans="1:7" x14ac:dyDescent="0.25">
      <c r="A98" s="10" t="str">
        <f>IF($B$5&gt;86,87,"")</f>
        <v/>
      </c>
      <c r="B98" s="2" t="str">
        <f t="shared" si="6"/>
        <v/>
      </c>
      <c r="C98" s="2" t="str">
        <f t="shared" si="10"/>
        <v/>
      </c>
      <c r="D98" s="2" t="str">
        <f t="shared" si="7"/>
        <v/>
      </c>
      <c r="E98" s="2" t="str">
        <f t="shared" si="8"/>
        <v/>
      </c>
      <c r="F98" s="2" t="str">
        <f t="shared" si="11"/>
        <v/>
      </c>
      <c r="G98" s="2" t="str">
        <f t="shared" si="9"/>
        <v/>
      </c>
    </row>
    <row r="99" spans="1:7" x14ac:dyDescent="0.25">
      <c r="A99" s="10" t="str">
        <f>IF($B$5&gt;87,88,"")</f>
        <v/>
      </c>
      <c r="B99" s="2" t="str">
        <f t="shared" si="6"/>
        <v/>
      </c>
      <c r="C99" s="2" t="str">
        <f t="shared" si="10"/>
        <v/>
      </c>
      <c r="D99" s="2" t="str">
        <f t="shared" si="7"/>
        <v/>
      </c>
      <c r="E99" s="2" t="str">
        <f t="shared" si="8"/>
        <v/>
      </c>
      <c r="F99" s="2" t="str">
        <f t="shared" si="11"/>
        <v/>
      </c>
      <c r="G99" s="2" t="str">
        <f t="shared" si="9"/>
        <v/>
      </c>
    </row>
    <row r="100" spans="1:7" x14ac:dyDescent="0.25">
      <c r="A100" s="10" t="str">
        <f>IF($B$5&gt;88,89,"")</f>
        <v/>
      </c>
      <c r="B100" s="2" t="str">
        <f t="shared" si="6"/>
        <v/>
      </c>
      <c r="C100" s="2" t="str">
        <f t="shared" si="10"/>
        <v/>
      </c>
      <c r="D100" s="2" t="str">
        <f t="shared" si="7"/>
        <v/>
      </c>
      <c r="E100" s="2" t="str">
        <f t="shared" si="8"/>
        <v/>
      </c>
      <c r="F100" s="2" t="str">
        <f t="shared" si="11"/>
        <v/>
      </c>
      <c r="G100" s="2" t="str">
        <f t="shared" si="9"/>
        <v/>
      </c>
    </row>
    <row r="101" spans="1:7" x14ac:dyDescent="0.25">
      <c r="A101" s="10" t="str">
        <f>IF($B$5&gt;89,90,"")</f>
        <v/>
      </c>
      <c r="B101" s="2" t="str">
        <f t="shared" si="6"/>
        <v/>
      </c>
      <c r="C101" s="2" t="str">
        <f t="shared" si="10"/>
        <v/>
      </c>
      <c r="D101" s="2" t="str">
        <f t="shared" si="7"/>
        <v/>
      </c>
      <c r="E101" s="2" t="str">
        <f t="shared" si="8"/>
        <v/>
      </c>
      <c r="F101" s="2" t="str">
        <f t="shared" si="11"/>
        <v/>
      </c>
      <c r="G101" s="2" t="str">
        <f t="shared" si="9"/>
        <v/>
      </c>
    </row>
    <row r="102" spans="1:7" x14ac:dyDescent="0.25">
      <c r="A102" s="10" t="str">
        <f>IF($B$5&gt;90,91,"")</f>
        <v/>
      </c>
      <c r="B102" s="2" t="str">
        <f t="shared" si="6"/>
        <v/>
      </c>
      <c r="C102" s="2" t="str">
        <f t="shared" si="10"/>
        <v/>
      </c>
      <c r="D102" s="2" t="str">
        <f t="shared" si="7"/>
        <v/>
      </c>
      <c r="E102" s="2" t="str">
        <f t="shared" si="8"/>
        <v/>
      </c>
      <c r="F102" s="2" t="str">
        <f t="shared" si="11"/>
        <v/>
      </c>
      <c r="G102" s="2" t="str">
        <f t="shared" si="9"/>
        <v/>
      </c>
    </row>
    <row r="103" spans="1:7" x14ac:dyDescent="0.25">
      <c r="A103" s="10" t="str">
        <f>IF($B$5&gt;91,92,"")</f>
        <v/>
      </c>
      <c r="B103" s="2" t="str">
        <f t="shared" si="6"/>
        <v/>
      </c>
      <c r="C103" s="2" t="str">
        <f t="shared" si="10"/>
        <v/>
      </c>
      <c r="D103" s="2" t="str">
        <f t="shared" si="7"/>
        <v/>
      </c>
      <c r="E103" s="2" t="str">
        <f t="shared" si="8"/>
        <v/>
      </c>
      <c r="F103" s="2" t="str">
        <f t="shared" si="11"/>
        <v/>
      </c>
      <c r="G103" s="2" t="str">
        <f t="shared" si="9"/>
        <v/>
      </c>
    </row>
    <row r="104" spans="1:7" x14ac:dyDescent="0.25">
      <c r="A104" s="10" t="str">
        <f>IF($B$5&gt;92,93,"")</f>
        <v/>
      </c>
      <c r="B104" s="2" t="str">
        <f t="shared" si="6"/>
        <v/>
      </c>
      <c r="C104" s="2" t="str">
        <f t="shared" si="10"/>
        <v/>
      </c>
      <c r="D104" s="2" t="str">
        <f t="shared" si="7"/>
        <v/>
      </c>
      <c r="E104" s="2" t="str">
        <f t="shared" si="8"/>
        <v/>
      </c>
      <c r="F104" s="2" t="str">
        <f t="shared" si="11"/>
        <v/>
      </c>
      <c r="G104" s="2" t="str">
        <f t="shared" si="9"/>
        <v/>
      </c>
    </row>
    <row r="105" spans="1:7" x14ac:dyDescent="0.25">
      <c r="A105" s="10" t="str">
        <f>IF($B$5&gt;93,94,"")</f>
        <v/>
      </c>
      <c r="B105" s="2" t="str">
        <f t="shared" si="6"/>
        <v/>
      </c>
      <c r="C105" s="2" t="str">
        <f t="shared" si="10"/>
        <v/>
      </c>
      <c r="D105" s="2" t="str">
        <f t="shared" si="7"/>
        <v/>
      </c>
      <c r="E105" s="2" t="str">
        <f t="shared" si="8"/>
        <v/>
      </c>
      <c r="F105" s="2" t="str">
        <f t="shared" si="11"/>
        <v/>
      </c>
      <c r="G105" s="2" t="str">
        <f t="shared" si="9"/>
        <v/>
      </c>
    </row>
    <row r="106" spans="1:7" x14ac:dyDescent="0.25">
      <c r="A106" s="10" t="str">
        <f>IF($B$5&gt;94,95,"")</f>
        <v/>
      </c>
      <c r="B106" s="2" t="str">
        <f t="shared" si="6"/>
        <v/>
      </c>
      <c r="C106" s="2" t="str">
        <f t="shared" si="10"/>
        <v/>
      </c>
      <c r="D106" s="2" t="str">
        <f t="shared" si="7"/>
        <v/>
      </c>
      <c r="E106" s="2" t="str">
        <f t="shared" si="8"/>
        <v/>
      </c>
      <c r="F106" s="2" t="str">
        <f t="shared" si="11"/>
        <v/>
      </c>
      <c r="G106" s="2" t="str">
        <f t="shared" si="9"/>
        <v/>
      </c>
    </row>
    <row r="107" spans="1:7" x14ac:dyDescent="0.25">
      <c r="A107" s="10" t="str">
        <f>IF($B$5&gt;95,96,"")</f>
        <v/>
      </c>
      <c r="B107" s="2" t="str">
        <f t="shared" si="6"/>
        <v/>
      </c>
      <c r="C107" s="2" t="str">
        <f t="shared" si="10"/>
        <v/>
      </c>
      <c r="D107" s="2" t="str">
        <f t="shared" si="7"/>
        <v/>
      </c>
      <c r="E107" s="2" t="str">
        <f t="shared" si="8"/>
        <v/>
      </c>
      <c r="F107" s="2" t="str">
        <f t="shared" si="11"/>
        <v/>
      </c>
      <c r="G107" s="2" t="str">
        <f t="shared" si="9"/>
        <v/>
      </c>
    </row>
    <row r="108" spans="1:7" x14ac:dyDescent="0.25">
      <c r="A108" s="10" t="str">
        <f>IF($B$5&gt;96,97,"")</f>
        <v/>
      </c>
      <c r="B108" s="2" t="str">
        <f t="shared" si="6"/>
        <v/>
      </c>
      <c r="C108" s="2" t="str">
        <f t="shared" si="10"/>
        <v/>
      </c>
      <c r="D108" s="2" t="str">
        <f t="shared" si="7"/>
        <v/>
      </c>
      <c r="E108" s="2" t="str">
        <f t="shared" si="8"/>
        <v/>
      </c>
      <c r="F108" s="2" t="str">
        <f t="shared" si="11"/>
        <v/>
      </c>
      <c r="G108" s="2" t="str">
        <f t="shared" si="9"/>
        <v/>
      </c>
    </row>
    <row r="109" spans="1:7" x14ac:dyDescent="0.25">
      <c r="A109" s="10" t="str">
        <f>IF($B$5&gt;97,98,"")</f>
        <v/>
      </c>
      <c r="B109" s="2" t="str">
        <f t="shared" si="6"/>
        <v/>
      </c>
      <c r="C109" s="2" t="str">
        <f t="shared" si="10"/>
        <v/>
      </c>
      <c r="D109" s="2" t="str">
        <f t="shared" si="7"/>
        <v/>
      </c>
      <c r="E109" s="2" t="str">
        <f t="shared" si="8"/>
        <v/>
      </c>
      <c r="F109" s="2" t="str">
        <f t="shared" si="11"/>
        <v/>
      </c>
      <c r="G109" s="2" t="str">
        <f t="shared" si="9"/>
        <v/>
      </c>
    </row>
    <row r="110" spans="1:7" x14ac:dyDescent="0.25">
      <c r="A110" s="10" t="str">
        <f>IF($B$5&gt;98,99,"")</f>
        <v/>
      </c>
      <c r="B110" s="2" t="str">
        <f t="shared" si="6"/>
        <v/>
      </c>
      <c r="C110" s="2" t="str">
        <f t="shared" si="10"/>
        <v/>
      </c>
      <c r="D110" s="2" t="str">
        <f t="shared" si="7"/>
        <v/>
      </c>
      <c r="E110" s="2" t="str">
        <f t="shared" si="8"/>
        <v/>
      </c>
      <c r="F110" s="2" t="str">
        <f t="shared" si="11"/>
        <v/>
      </c>
      <c r="G110" s="2" t="str">
        <f t="shared" si="9"/>
        <v/>
      </c>
    </row>
    <row r="111" spans="1:7" x14ac:dyDescent="0.25">
      <c r="A111" s="10" t="str">
        <f>IF($B$5&gt;99,100,"")</f>
        <v/>
      </c>
      <c r="B111" s="2" t="str">
        <f t="shared" si="6"/>
        <v/>
      </c>
      <c r="C111" s="2" t="str">
        <f t="shared" si="10"/>
        <v/>
      </c>
      <c r="D111" s="2" t="str">
        <f t="shared" si="7"/>
        <v/>
      </c>
      <c r="E111" s="2" t="str">
        <f t="shared" si="8"/>
        <v/>
      </c>
      <c r="F111" s="2" t="str">
        <f t="shared" si="11"/>
        <v/>
      </c>
      <c r="G111" s="2" t="str">
        <f t="shared" si="9"/>
        <v/>
      </c>
    </row>
    <row r="112" spans="1:7" x14ac:dyDescent="0.25">
      <c r="A112" s="10" t="str">
        <f>IF($B$5&gt;100,101,"")</f>
        <v/>
      </c>
      <c r="B112" s="2" t="str">
        <f t="shared" si="6"/>
        <v/>
      </c>
      <c r="C112" s="2" t="str">
        <f t="shared" si="10"/>
        <v/>
      </c>
      <c r="D112" s="2" t="str">
        <f t="shared" si="7"/>
        <v/>
      </c>
      <c r="E112" s="2" t="str">
        <f t="shared" si="8"/>
        <v/>
      </c>
      <c r="F112" s="2" t="str">
        <f t="shared" si="11"/>
        <v/>
      </c>
      <c r="G112" s="2" t="str">
        <f t="shared" si="9"/>
        <v/>
      </c>
    </row>
    <row r="113" spans="1:7" x14ac:dyDescent="0.25">
      <c r="A113" s="10" t="str">
        <f>IF($B$5&gt;101,102,"")</f>
        <v/>
      </c>
      <c r="B113" s="2" t="str">
        <f t="shared" si="6"/>
        <v/>
      </c>
      <c r="C113" s="2" t="str">
        <f t="shared" si="10"/>
        <v/>
      </c>
      <c r="D113" s="2" t="str">
        <f t="shared" si="7"/>
        <v/>
      </c>
      <c r="E113" s="2" t="str">
        <f t="shared" si="8"/>
        <v/>
      </c>
      <c r="F113" s="2" t="str">
        <f t="shared" si="11"/>
        <v/>
      </c>
      <c r="G113" s="2" t="str">
        <f t="shared" si="9"/>
        <v/>
      </c>
    </row>
    <row r="114" spans="1:7" x14ac:dyDescent="0.25">
      <c r="A114" s="10" t="str">
        <f>IF($B$5&gt;102,103,"")</f>
        <v/>
      </c>
      <c r="B114" s="2" t="str">
        <f t="shared" si="6"/>
        <v/>
      </c>
      <c r="C114" s="2" t="str">
        <f t="shared" si="10"/>
        <v/>
      </c>
      <c r="D114" s="2" t="str">
        <f t="shared" si="7"/>
        <v/>
      </c>
      <c r="E114" s="2" t="str">
        <f t="shared" si="8"/>
        <v/>
      </c>
      <c r="F114" s="2" t="str">
        <f t="shared" si="11"/>
        <v/>
      </c>
      <c r="G114" s="2" t="str">
        <f t="shared" si="9"/>
        <v/>
      </c>
    </row>
    <row r="115" spans="1:7" x14ac:dyDescent="0.25">
      <c r="A115" s="10" t="str">
        <f>IF($B$5&gt;103,104,"")</f>
        <v/>
      </c>
      <c r="B115" s="2" t="str">
        <f t="shared" si="6"/>
        <v/>
      </c>
      <c r="C115" s="2" t="str">
        <f t="shared" si="10"/>
        <v/>
      </c>
      <c r="D115" s="2" t="str">
        <f t="shared" si="7"/>
        <v/>
      </c>
      <c r="E115" s="2" t="str">
        <f t="shared" si="8"/>
        <v/>
      </c>
      <c r="F115" s="2" t="str">
        <f t="shared" si="11"/>
        <v/>
      </c>
      <c r="G115" s="2" t="str">
        <f t="shared" si="9"/>
        <v/>
      </c>
    </row>
    <row r="116" spans="1:7" x14ac:dyDescent="0.25">
      <c r="A116" s="10" t="str">
        <f>IF($B$5&gt;104,105,"")</f>
        <v/>
      </c>
      <c r="B116" s="2" t="str">
        <f t="shared" si="6"/>
        <v/>
      </c>
      <c r="C116" s="2" t="str">
        <f t="shared" si="10"/>
        <v/>
      </c>
      <c r="D116" s="2" t="str">
        <f t="shared" si="7"/>
        <v/>
      </c>
      <c r="E116" s="2" t="str">
        <f t="shared" si="8"/>
        <v/>
      </c>
      <c r="F116" s="2" t="str">
        <f t="shared" si="11"/>
        <v/>
      </c>
      <c r="G116" s="2" t="str">
        <f t="shared" si="9"/>
        <v/>
      </c>
    </row>
    <row r="117" spans="1:7" x14ac:dyDescent="0.25">
      <c r="A117" s="10" t="str">
        <f>IF($B$5&gt;105,106,"")</f>
        <v/>
      </c>
      <c r="B117" s="2" t="str">
        <f t="shared" si="6"/>
        <v/>
      </c>
      <c r="C117" s="2" t="str">
        <f t="shared" si="10"/>
        <v/>
      </c>
      <c r="D117" s="2" t="str">
        <f t="shared" si="7"/>
        <v/>
      </c>
      <c r="E117" s="2" t="str">
        <f t="shared" si="8"/>
        <v/>
      </c>
      <c r="F117" s="2" t="str">
        <f t="shared" si="11"/>
        <v/>
      </c>
      <c r="G117" s="2" t="str">
        <f t="shared" si="9"/>
        <v/>
      </c>
    </row>
    <row r="118" spans="1:7" x14ac:dyDescent="0.25">
      <c r="A118" s="10" t="str">
        <f>IF($B$5&gt;106,107,"")</f>
        <v/>
      </c>
      <c r="B118" s="2" t="str">
        <f t="shared" si="6"/>
        <v/>
      </c>
      <c r="C118" s="2" t="str">
        <f t="shared" si="10"/>
        <v/>
      </c>
      <c r="D118" s="2" t="str">
        <f t="shared" si="7"/>
        <v/>
      </c>
      <c r="E118" s="2" t="str">
        <f t="shared" si="8"/>
        <v/>
      </c>
      <c r="F118" s="2" t="str">
        <f t="shared" si="11"/>
        <v/>
      </c>
      <c r="G118" s="2" t="str">
        <f t="shared" si="9"/>
        <v/>
      </c>
    </row>
    <row r="119" spans="1:7" x14ac:dyDescent="0.25">
      <c r="A119" s="10" t="str">
        <f>IF($B$5&gt;107,108,"")</f>
        <v/>
      </c>
      <c r="B119" s="2" t="str">
        <f t="shared" si="6"/>
        <v/>
      </c>
      <c r="C119" s="2" t="str">
        <f t="shared" si="10"/>
        <v/>
      </c>
      <c r="D119" s="2" t="str">
        <f t="shared" si="7"/>
        <v/>
      </c>
      <c r="E119" s="2" t="str">
        <f t="shared" si="8"/>
        <v/>
      </c>
      <c r="F119" s="2" t="str">
        <f t="shared" si="11"/>
        <v/>
      </c>
      <c r="G119" s="2" t="str">
        <f t="shared" si="9"/>
        <v/>
      </c>
    </row>
    <row r="120" spans="1:7" x14ac:dyDescent="0.25">
      <c r="A120" s="10" t="str">
        <f>IF($B$5&gt;108,109,"")</f>
        <v/>
      </c>
      <c r="B120" s="2" t="str">
        <f t="shared" si="6"/>
        <v/>
      </c>
      <c r="C120" s="2" t="str">
        <f t="shared" si="10"/>
        <v/>
      </c>
      <c r="D120" s="2" t="str">
        <f t="shared" si="7"/>
        <v/>
      </c>
      <c r="E120" s="2" t="str">
        <f t="shared" si="8"/>
        <v/>
      </c>
      <c r="F120" s="2" t="str">
        <f t="shared" si="11"/>
        <v/>
      </c>
      <c r="G120" s="2" t="str">
        <f t="shared" si="9"/>
        <v/>
      </c>
    </row>
    <row r="121" spans="1:7" x14ac:dyDescent="0.25">
      <c r="A121" s="10" t="str">
        <f>IF($B$5&gt;109,110,"")</f>
        <v/>
      </c>
      <c r="B121" s="2" t="str">
        <f t="shared" si="6"/>
        <v/>
      </c>
      <c r="C121" s="2" t="str">
        <f t="shared" si="10"/>
        <v/>
      </c>
      <c r="D121" s="2" t="str">
        <f t="shared" si="7"/>
        <v/>
      </c>
      <c r="E121" s="2" t="str">
        <f t="shared" si="8"/>
        <v/>
      </c>
      <c r="F121" s="2" t="str">
        <f t="shared" si="11"/>
        <v/>
      </c>
      <c r="G121" s="2" t="str">
        <f t="shared" si="9"/>
        <v/>
      </c>
    </row>
    <row r="122" spans="1:7" x14ac:dyDescent="0.25">
      <c r="A122" s="10" t="str">
        <f>IF($B$5&gt;110,111,"")</f>
        <v/>
      </c>
      <c r="B122" s="2" t="str">
        <f t="shared" si="6"/>
        <v/>
      </c>
      <c r="C122" s="2" t="str">
        <f t="shared" si="10"/>
        <v/>
      </c>
      <c r="D122" s="2" t="str">
        <f t="shared" si="7"/>
        <v/>
      </c>
      <c r="E122" s="2" t="str">
        <f t="shared" si="8"/>
        <v/>
      </c>
      <c r="F122" s="2" t="str">
        <f t="shared" si="11"/>
        <v/>
      </c>
      <c r="G122" s="2" t="str">
        <f t="shared" si="9"/>
        <v/>
      </c>
    </row>
    <row r="123" spans="1:7" x14ac:dyDescent="0.25">
      <c r="A123" s="10" t="str">
        <f>IF($B$5&gt;111,112,"")</f>
        <v/>
      </c>
      <c r="B123" s="2" t="str">
        <f t="shared" si="6"/>
        <v/>
      </c>
      <c r="C123" s="2" t="str">
        <f t="shared" si="10"/>
        <v/>
      </c>
      <c r="D123" s="2" t="str">
        <f t="shared" si="7"/>
        <v/>
      </c>
      <c r="E123" s="2" t="str">
        <f t="shared" si="8"/>
        <v/>
      </c>
      <c r="F123" s="2" t="str">
        <f t="shared" si="11"/>
        <v/>
      </c>
      <c r="G123" s="2" t="str">
        <f t="shared" si="9"/>
        <v/>
      </c>
    </row>
    <row r="124" spans="1:7" x14ac:dyDescent="0.25">
      <c r="A124" s="10" t="str">
        <f>IF($B$5&gt;112,113,"")</f>
        <v/>
      </c>
      <c r="B124" s="2" t="str">
        <f t="shared" si="6"/>
        <v/>
      </c>
      <c r="C124" s="2" t="str">
        <f t="shared" si="10"/>
        <v/>
      </c>
      <c r="D124" s="2" t="str">
        <f t="shared" si="7"/>
        <v/>
      </c>
      <c r="E124" s="2" t="str">
        <f t="shared" si="8"/>
        <v/>
      </c>
      <c r="F124" s="2" t="str">
        <f t="shared" si="11"/>
        <v/>
      </c>
      <c r="G124" s="2" t="str">
        <f t="shared" si="9"/>
        <v/>
      </c>
    </row>
    <row r="125" spans="1:7" x14ac:dyDescent="0.25">
      <c r="A125" s="10" t="str">
        <f>IF($B$5&gt;113,114,"")</f>
        <v/>
      </c>
      <c r="B125" s="2" t="str">
        <f t="shared" si="6"/>
        <v/>
      </c>
      <c r="C125" s="2" t="str">
        <f t="shared" si="10"/>
        <v/>
      </c>
      <c r="D125" s="2" t="str">
        <f t="shared" si="7"/>
        <v/>
      </c>
      <c r="E125" s="2" t="str">
        <f t="shared" si="8"/>
        <v/>
      </c>
      <c r="F125" s="2" t="str">
        <f t="shared" si="11"/>
        <v/>
      </c>
      <c r="G125" s="2" t="str">
        <f t="shared" si="9"/>
        <v/>
      </c>
    </row>
    <row r="126" spans="1:7" x14ac:dyDescent="0.25">
      <c r="A126" s="10" t="str">
        <f>IF($B$5&gt;114,115,"")</f>
        <v/>
      </c>
      <c r="B126" s="2" t="str">
        <f t="shared" si="6"/>
        <v/>
      </c>
      <c r="C126" s="2" t="str">
        <f t="shared" si="10"/>
        <v/>
      </c>
      <c r="D126" s="2" t="str">
        <f t="shared" si="7"/>
        <v/>
      </c>
      <c r="E126" s="2" t="str">
        <f t="shared" si="8"/>
        <v/>
      </c>
      <c r="F126" s="2" t="str">
        <f t="shared" si="11"/>
        <v/>
      </c>
      <c r="G126" s="2" t="str">
        <f t="shared" si="9"/>
        <v/>
      </c>
    </row>
    <row r="127" spans="1:7" x14ac:dyDescent="0.25">
      <c r="A127" s="10" t="str">
        <f>IF($B$5&gt;115,116,"")</f>
        <v/>
      </c>
      <c r="B127" s="2" t="str">
        <f t="shared" si="6"/>
        <v/>
      </c>
      <c r="C127" s="2" t="str">
        <f t="shared" si="10"/>
        <v/>
      </c>
      <c r="D127" s="2" t="str">
        <f t="shared" si="7"/>
        <v/>
      </c>
      <c r="E127" s="2" t="str">
        <f t="shared" si="8"/>
        <v/>
      </c>
      <c r="F127" s="2" t="str">
        <f t="shared" si="11"/>
        <v/>
      </c>
      <c r="G127" s="2" t="str">
        <f t="shared" si="9"/>
        <v/>
      </c>
    </row>
    <row r="128" spans="1:7" x14ac:dyDescent="0.25">
      <c r="A128" s="10" t="str">
        <f>IF($B$5&gt;116,117,"")</f>
        <v/>
      </c>
      <c r="B128" s="2" t="str">
        <f t="shared" si="6"/>
        <v/>
      </c>
      <c r="C128" s="2" t="str">
        <f t="shared" si="10"/>
        <v/>
      </c>
      <c r="D128" s="2" t="str">
        <f t="shared" si="7"/>
        <v/>
      </c>
      <c r="E128" s="2" t="str">
        <f t="shared" si="8"/>
        <v/>
      </c>
      <c r="F128" s="2" t="str">
        <f t="shared" si="11"/>
        <v/>
      </c>
      <c r="G128" s="2" t="str">
        <f t="shared" si="9"/>
        <v/>
      </c>
    </row>
    <row r="129" spans="1:7" x14ac:dyDescent="0.25">
      <c r="A129" s="10" t="str">
        <f>IF($B$5&gt;117,118,"")</f>
        <v/>
      </c>
      <c r="B129" s="2" t="str">
        <f t="shared" si="6"/>
        <v/>
      </c>
      <c r="C129" s="2" t="str">
        <f t="shared" si="10"/>
        <v/>
      </c>
      <c r="D129" s="2" t="str">
        <f t="shared" si="7"/>
        <v/>
      </c>
      <c r="E129" s="2" t="str">
        <f t="shared" si="8"/>
        <v/>
      </c>
      <c r="F129" s="2" t="str">
        <f t="shared" si="11"/>
        <v/>
      </c>
      <c r="G129" s="2" t="str">
        <f t="shared" si="9"/>
        <v/>
      </c>
    </row>
    <row r="130" spans="1:7" x14ac:dyDescent="0.25">
      <c r="A130" s="10" t="str">
        <f>IF($B$5&gt;118,119,"")</f>
        <v/>
      </c>
      <c r="B130" s="2" t="str">
        <f t="shared" si="6"/>
        <v/>
      </c>
      <c r="C130" s="2" t="str">
        <f t="shared" si="10"/>
        <v/>
      </c>
      <c r="D130" s="2" t="str">
        <f t="shared" si="7"/>
        <v/>
      </c>
      <c r="E130" s="2" t="str">
        <f t="shared" si="8"/>
        <v/>
      </c>
      <c r="F130" s="2" t="str">
        <f t="shared" si="11"/>
        <v/>
      </c>
      <c r="G130" s="2" t="str">
        <f t="shared" si="9"/>
        <v/>
      </c>
    </row>
    <row r="131" spans="1:7" x14ac:dyDescent="0.25">
      <c r="A131" s="10" t="str">
        <f>IF($B$5&gt;119,120,"")</f>
        <v/>
      </c>
      <c r="B131" s="2" t="str">
        <f t="shared" si="6"/>
        <v/>
      </c>
      <c r="C131" s="2" t="str">
        <f t="shared" si="10"/>
        <v/>
      </c>
      <c r="D131" s="2" t="str">
        <f t="shared" si="7"/>
        <v/>
      </c>
      <c r="E131" s="2" t="str">
        <f t="shared" si="8"/>
        <v/>
      </c>
      <c r="F131" s="2" t="str">
        <f t="shared" si="11"/>
        <v/>
      </c>
      <c r="G131" s="2" t="str">
        <f t="shared" si="9"/>
        <v/>
      </c>
    </row>
  </sheetData>
  <pageMargins left="0.7" right="0.7" top="0.75" bottom="0.75" header="0.3" footer="0.3"/>
  <pageSetup paperSize="9" orientation="portrait" r:id="rId1"/>
  <ignoredErrors>
    <ignoredError sqref="A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ödeme planı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soner.karakuzu</dc:creator>
  <cp:lastModifiedBy>Dilek Özsoy (Ürün Yönetimi Müdürü)</cp:lastModifiedBy>
  <dcterms:created xsi:type="dcterms:W3CDTF">2011-07-13T06:44:51Z</dcterms:created>
  <dcterms:modified xsi:type="dcterms:W3CDTF">2016-01-21T09:29:10Z</dcterms:modified>
</cp:coreProperties>
</file>